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o Cabo\Desktop\"/>
    </mc:Choice>
  </mc:AlternateContent>
  <xr:revisionPtr revIDLastSave="0" documentId="8_{0885C7FF-3D83-4680-B502-01B5D91C8014}" xr6:coauthVersionLast="41" xr6:coauthVersionMax="41" xr10:uidLastSave="{00000000-0000-0000-0000-000000000000}"/>
  <bookViews>
    <workbookView xWindow="2340" yWindow="1845" windowWidth="24750" windowHeight="13260"/>
  </bookViews>
  <sheets>
    <sheet name="Fijo" sheetId="1" r:id="rId1"/>
    <sheet name="Variable" sheetId="4" r:id="rId2"/>
    <sheet name="Anticipado" sheetId="5" r:id="rId3"/>
    <sheet name="Ultima" sheetId="6" r:id="rId4"/>
  </sheets>
  <definedNames>
    <definedName name="tipos">Variable!$E$14:$H$18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9" i="5" l="1"/>
  <c r="H19" i="5" s="1"/>
  <c r="I19" i="5" s="1"/>
  <c r="C20" i="5"/>
  <c r="H20" i="5" s="1"/>
  <c r="I20" i="5" s="1"/>
  <c r="C21" i="5"/>
  <c r="H21" i="5" s="1"/>
  <c r="I21" i="5" s="1"/>
  <c r="C22" i="5"/>
  <c r="C23" i="5"/>
  <c r="H23" i="5" s="1"/>
  <c r="I23" i="5" s="1"/>
  <c r="C24" i="5"/>
  <c r="H24" i="5" s="1"/>
  <c r="I24" i="5" s="1"/>
  <c r="C25" i="5"/>
  <c r="H25" i="5" s="1"/>
  <c r="I25" i="5" s="1"/>
  <c r="C26" i="5"/>
  <c r="C27" i="5"/>
  <c r="H27" i="5" s="1"/>
  <c r="I27" i="5" s="1"/>
  <c r="C28" i="5"/>
  <c r="H28" i="5" s="1"/>
  <c r="I28" i="5" s="1"/>
  <c r="C29" i="5"/>
  <c r="C30" i="5"/>
  <c r="C31" i="5"/>
  <c r="H31" i="5" s="1"/>
  <c r="I31" i="5" s="1"/>
  <c r="C32" i="5"/>
  <c r="H32" i="5" s="1"/>
  <c r="I32" i="5" s="1"/>
  <c r="C33" i="5"/>
  <c r="C18" i="5"/>
  <c r="E18" i="5" s="1"/>
  <c r="F18" i="5" s="1"/>
  <c r="B22" i="4"/>
  <c r="D22" i="4" s="1"/>
  <c r="F22" i="4" s="1"/>
  <c r="G14" i="4"/>
  <c r="H14" i="4"/>
  <c r="B23" i="4"/>
  <c r="D23" i="4" s="1"/>
  <c r="B24" i="4"/>
  <c r="D24" i="4" s="1"/>
  <c r="B25" i="4"/>
  <c r="D25" i="4" s="1"/>
  <c r="B26" i="4"/>
  <c r="D26" i="4" s="1"/>
  <c r="B27" i="4"/>
  <c r="D27" i="4" s="1"/>
  <c r="B28" i="4"/>
  <c r="D28" i="4" s="1"/>
  <c r="B29" i="4"/>
  <c r="D29" i="4" s="1"/>
  <c r="B30" i="4"/>
  <c r="D30" i="4" s="1"/>
  <c r="B31" i="4"/>
  <c r="D31" i="4" s="1"/>
  <c r="B32" i="4"/>
  <c r="D32" i="4" s="1"/>
  <c r="B33" i="4"/>
  <c r="D33" i="4" s="1"/>
  <c r="B34" i="4"/>
  <c r="G15" i="4"/>
  <c r="H15" i="4"/>
  <c r="B35" i="4"/>
  <c r="B36" i="4"/>
  <c r="B37" i="4"/>
  <c r="D37" i="4" s="1"/>
  <c r="B38" i="4"/>
  <c r="B39" i="4"/>
  <c r="B40" i="4"/>
  <c r="B41" i="4"/>
  <c r="D41" i="4" s="1"/>
  <c r="B42" i="4"/>
  <c r="B43" i="4"/>
  <c r="B44" i="4"/>
  <c r="B45" i="4"/>
  <c r="B46" i="4"/>
  <c r="G16" i="4"/>
  <c r="H16" i="4"/>
  <c r="D46" i="4"/>
  <c r="B47" i="4"/>
  <c r="D47" i="4" s="1"/>
  <c r="B48" i="4"/>
  <c r="D48" i="4" s="1"/>
  <c r="B49" i="4"/>
  <c r="D49" i="4" s="1"/>
  <c r="B50" i="4"/>
  <c r="D50" i="4"/>
  <c r="B51" i="4"/>
  <c r="D51" i="4" s="1"/>
  <c r="B52" i="4"/>
  <c r="D52" i="4" s="1"/>
  <c r="B53" i="4"/>
  <c r="D53" i="4" s="1"/>
  <c r="B54" i="4"/>
  <c r="D54" i="4"/>
  <c r="B55" i="4"/>
  <c r="D55" i="4" s="1"/>
  <c r="B56" i="4"/>
  <c r="D56" i="4" s="1"/>
  <c r="B57" i="4"/>
  <c r="D57" i="4" s="1"/>
  <c r="B58" i="4"/>
  <c r="G17" i="4"/>
  <c r="H17" i="4" s="1"/>
  <c r="D59" i="4" s="1"/>
  <c r="B59" i="4"/>
  <c r="B60" i="4"/>
  <c r="D60" i="4" s="1"/>
  <c r="B61" i="4"/>
  <c r="D61" i="4" s="1"/>
  <c r="B62" i="4"/>
  <c r="B63" i="4"/>
  <c r="D63" i="4" s="1"/>
  <c r="B64" i="4"/>
  <c r="B65" i="4"/>
  <c r="D65" i="4" s="1"/>
  <c r="B66" i="4"/>
  <c r="D66" i="4" s="1"/>
  <c r="B67" i="4"/>
  <c r="D67" i="4" s="1"/>
  <c r="B68" i="4"/>
  <c r="D68" i="4" s="1"/>
  <c r="B69" i="4"/>
  <c r="D69" i="4" s="1"/>
  <c r="B70" i="4"/>
  <c r="D70" i="4" s="1"/>
  <c r="G18" i="4"/>
  <c r="H18" i="4"/>
  <c r="B71" i="4"/>
  <c r="D71" i="4" s="1"/>
  <c r="B72" i="4"/>
  <c r="D72" i="4" s="1"/>
  <c r="B73" i="4"/>
  <c r="D73" i="4" s="1"/>
  <c r="B74" i="4"/>
  <c r="D74" i="4" s="1"/>
  <c r="B75" i="4"/>
  <c r="D75" i="4" s="1"/>
  <c r="B76" i="4"/>
  <c r="D76" i="4" s="1"/>
  <c r="B77" i="4"/>
  <c r="D77" i="4" s="1"/>
  <c r="B78" i="4"/>
  <c r="D78" i="4" s="1"/>
  <c r="B79" i="4"/>
  <c r="D79" i="4" s="1"/>
  <c r="B80" i="4"/>
  <c r="D80" i="4" s="1"/>
  <c r="B81" i="4"/>
  <c r="D81" i="4" s="1"/>
  <c r="C15" i="4"/>
  <c r="D32" i="1"/>
  <c r="D40" i="1"/>
  <c r="D48" i="1"/>
  <c r="D56" i="1"/>
  <c r="D64" i="1"/>
  <c r="D72" i="1"/>
  <c r="D20" i="1"/>
  <c r="E15" i="1"/>
  <c r="E13" i="1"/>
  <c r="D30" i="1" s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20" i="1"/>
  <c r="D12" i="6"/>
  <c r="G18" i="6"/>
  <c r="I18" i="6" s="1"/>
  <c r="J18" i="6" s="1"/>
  <c r="G19" i="6"/>
  <c r="I19" i="6"/>
  <c r="J19" i="6" s="1"/>
  <c r="G20" i="6"/>
  <c r="I20" i="6"/>
  <c r="J20" i="6"/>
  <c r="G21" i="6"/>
  <c r="I21" i="6"/>
  <c r="J21" i="6"/>
  <c r="G22" i="6"/>
  <c r="I22" i="6" s="1"/>
  <c r="J22" i="6" s="1"/>
  <c r="G23" i="6"/>
  <c r="I23" i="6"/>
  <c r="J23" i="6" s="1"/>
  <c r="G24" i="6"/>
  <c r="I24" i="6"/>
  <c r="J24" i="6"/>
  <c r="G25" i="6"/>
  <c r="I25" i="6"/>
  <c r="J25" i="6"/>
  <c r="G26" i="6"/>
  <c r="I26" i="6" s="1"/>
  <c r="J26" i="6" s="1"/>
  <c r="G27" i="6"/>
  <c r="I27" i="6"/>
  <c r="J27" i="6" s="1"/>
  <c r="G28" i="6"/>
  <c r="I28" i="6"/>
  <c r="J28" i="6"/>
  <c r="G29" i="6"/>
  <c r="I29" i="6"/>
  <c r="J29" i="6"/>
  <c r="G30" i="6"/>
  <c r="I30" i="6" s="1"/>
  <c r="J30" i="6" s="1"/>
  <c r="G31" i="6"/>
  <c r="I31" i="6"/>
  <c r="J31" i="6" s="1"/>
  <c r="G32" i="6"/>
  <c r="I32" i="6"/>
  <c r="J32" i="6"/>
  <c r="G33" i="6"/>
  <c r="I33" i="6"/>
  <c r="J33" i="6"/>
  <c r="G34" i="6"/>
  <c r="I34" i="6" s="1"/>
  <c r="J34" i="6" s="1"/>
  <c r="G35" i="6"/>
  <c r="I35" i="6"/>
  <c r="J35" i="6" s="1"/>
  <c r="G36" i="6"/>
  <c r="I36" i="6"/>
  <c r="J36" i="6"/>
  <c r="G37" i="6"/>
  <c r="I37" i="6"/>
  <c r="J37" i="6"/>
  <c r="G38" i="6"/>
  <c r="I38" i="6" s="1"/>
  <c r="J38" i="6" s="1"/>
  <c r="G39" i="6"/>
  <c r="I39" i="6"/>
  <c r="J39" i="6" s="1"/>
  <c r="G40" i="6"/>
  <c r="I40" i="6"/>
  <c r="J40" i="6"/>
  <c r="G41" i="6"/>
  <c r="I41" i="6"/>
  <c r="J41" i="6"/>
  <c r="G42" i="6"/>
  <c r="I42" i="6" s="1"/>
  <c r="J42" i="6" s="1"/>
  <c r="G43" i="6"/>
  <c r="I43" i="6"/>
  <c r="J43" i="6" s="1"/>
  <c r="G44" i="6"/>
  <c r="I44" i="6"/>
  <c r="J44" i="6"/>
  <c r="G45" i="6"/>
  <c r="I45" i="6"/>
  <c r="J45" i="6"/>
  <c r="G46" i="6"/>
  <c r="I46" i="6" s="1"/>
  <c r="J46" i="6" s="1"/>
  <c r="G47" i="6"/>
  <c r="I47" i="6"/>
  <c r="J47" i="6" s="1"/>
  <c r="G48" i="6"/>
  <c r="I48" i="6"/>
  <c r="J48" i="6"/>
  <c r="G49" i="6"/>
  <c r="I49" i="6"/>
  <c r="J49" i="6"/>
  <c r="G50" i="6"/>
  <c r="I50" i="6" s="1"/>
  <c r="J50" i="6" s="1"/>
  <c r="G51" i="6"/>
  <c r="I51" i="6"/>
  <c r="J51" i="6" s="1"/>
  <c r="G52" i="6"/>
  <c r="I52" i="6"/>
  <c r="J52" i="6"/>
  <c r="G53" i="6"/>
  <c r="I53" i="6"/>
  <c r="J53" i="6"/>
  <c r="G54" i="6"/>
  <c r="I54" i="6" s="1"/>
  <c r="J54" i="6" s="1"/>
  <c r="G55" i="6"/>
  <c r="I55" i="6"/>
  <c r="J55" i="6" s="1"/>
  <c r="G56" i="6"/>
  <c r="I56" i="6"/>
  <c r="J56" i="6"/>
  <c r="G57" i="6"/>
  <c r="I57" i="6"/>
  <c r="J57" i="6"/>
  <c r="G58" i="6"/>
  <c r="I58" i="6" s="1"/>
  <c r="J58" i="6" s="1"/>
  <c r="G59" i="6"/>
  <c r="I59" i="6"/>
  <c r="J59" i="6" s="1"/>
  <c r="G60" i="6"/>
  <c r="I60" i="6"/>
  <c r="J60" i="6"/>
  <c r="G61" i="6"/>
  <c r="I61" i="6"/>
  <c r="J61" i="6"/>
  <c r="G62" i="6"/>
  <c r="I62" i="6" s="1"/>
  <c r="J62" i="6" s="1"/>
  <c r="G63" i="6"/>
  <c r="I63" i="6"/>
  <c r="J63" i="6" s="1"/>
  <c r="G64" i="6"/>
  <c r="I64" i="6"/>
  <c r="J64" i="6"/>
  <c r="G65" i="6"/>
  <c r="I65" i="6"/>
  <c r="J65" i="6"/>
  <c r="G66" i="6"/>
  <c r="I66" i="6" s="1"/>
  <c r="J66" i="6" s="1"/>
  <c r="G67" i="6"/>
  <c r="I67" i="6"/>
  <c r="J67" i="6" s="1"/>
  <c r="G68" i="6"/>
  <c r="I68" i="6"/>
  <c r="J68" i="6"/>
  <c r="G69" i="6"/>
  <c r="I69" i="6"/>
  <c r="J69" i="6"/>
  <c r="G70" i="6"/>
  <c r="I70" i="6" s="1"/>
  <c r="J70" i="6" s="1"/>
  <c r="G71" i="6"/>
  <c r="I71" i="6"/>
  <c r="J71" i="6" s="1"/>
  <c r="G72" i="6"/>
  <c r="I72" i="6"/>
  <c r="J72" i="6"/>
  <c r="G73" i="6"/>
  <c r="I73" i="6"/>
  <c r="J73" i="6"/>
  <c r="G74" i="6"/>
  <c r="I74" i="6" s="1"/>
  <c r="J74" i="6" s="1"/>
  <c r="G75" i="6"/>
  <c r="I75" i="6"/>
  <c r="J75" i="6" s="1"/>
  <c r="G76" i="6"/>
  <c r="I76" i="6"/>
  <c r="J76" i="6"/>
  <c r="G77" i="6"/>
  <c r="I77" i="6"/>
  <c r="J77" i="6"/>
  <c r="G78" i="6"/>
  <c r="I78" i="6" s="1"/>
  <c r="J78" i="6" s="1"/>
  <c r="G79" i="6"/>
  <c r="I79" i="6"/>
  <c r="J79" i="6" s="1"/>
  <c r="G80" i="6"/>
  <c r="I80" i="6"/>
  <c r="J80" i="6"/>
  <c r="G81" i="6"/>
  <c r="I81" i="6"/>
  <c r="J81" i="6"/>
  <c r="G82" i="6"/>
  <c r="I82" i="6" s="1"/>
  <c r="J82" i="6" s="1"/>
  <c r="G83" i="6"/>
  <c r="I83" i="6"/>
  <c r="J83" i="6" s="1"/>
  <c r="G84" i="6"/>
  <c r="I84" i="6"/>
  <c r="J84" i="6"/>
  <c r="G85" i="6"/>
  <c r="I85" i="6"/>
  <c r="J85" i="6"/>
  <c r="G86" i="6"/>
  <c r="I86" i="6" s="1"/>
  <c r="J86" i="6" s="1"/>
  <c r="G87" i="6"/>
  <c r="I87" i="6"/>
  <c r="J87" i="6" s="1"/>
  <c r="G88" i="6"/>
  <c r="I88" i="6"/>
  <c r="J88" i="6"/>
  <c r="G89" i="6"/>
  <c r="I89" i="6"/>
  <c r="J89" i="6"/>
  <c r="G90" i="6"/>
  <c r="I90" i="6" s="1"/>
  <c r="J90" i="6" s="1"/>
  <c r="G91" i="6"/>
  <c r="I91" i="6"/>
  <c r="J91" i="6" s="1"/>
  <c r="G92" i="6"/>
  <c r="I92" i="6"/>
  <c r="J92" i="6"/>
  <c r="G93" i="6"/>
  <c r="I93" i="6"/>
  <c r="J93" i="6"/>
  <c r="G94" i="6"/>
  <c r="I94" i="6" s="1"/>
  <c r="J94" i="6" s="1"/>
  <c r="G95" i="6"/>
  <c r="I95" i="6"/>
  <c r="J95" i="6" s="1"/>
  <c r="G96" i="6"/>
  <c r="I96" i="6"/>
  <c r="J96" i="6"/>
  <c r="G97" i="6"/>
  <c r="I97" i="6"/>
  <c r="J97" i="6"/>
  <c r="G98" i="6"/>
  <c r="I98" i="6" s="1"/>
  <c r="J98" i="6" s="1"/>
  <c r="G99" i="6"/>
  <c r="I99" i="6"/>
  <c r="J99" i="6" s="1"/>
  <c r="G100" i="6"/>
  <c r="I100" i="6"/>
  <c r="J100" i="6"/>
  <c r="G101" i="6"/>
  <c r="I101" i="6"/>
  <c r="J101" i="6"/>
  <c r="G102" i="6"/>
  <c r="I102" i="6" s="1"/>
  <c r="J102" i="6" s="1"/>
  <c r="G103" i="6"/>
  <c r="I103" i="6"/>
  <c r="J103" i="6" s="1"/>
  <c r="G104" i="6"/>
  <c r="I104" i="6"/>
  <c r="J104" i="6"/>
  <c r="G105" i="6"/>
  <c r="I105" i="6"/>
  <c r="J105" i="6"/>
  <c r="G106" i="6"/>
  <c r="I106" i="6" s="1"/>
  <c r="J106" i="6" s="1"/>
  <c r="G107" i="6"/>
  <c r="I107" i="6"/>
  <c r="J107" i="6" s="1"/>
  <c r="G108" i="6"/>
  <c r="I108" i="6"/>
  <c r="J108" i="6"/>
  <c r="G109" i="6"/>
  <c r="I109" i="6"/>
  <c r="J109" i="6"/>
  <c r="G110" i="6"/>
  <c r="I110" i="6" s="1"/>
  <c r="J110" i="6" s="1"/>
  <c r="G111" i="6"/>
  <c r="I111" i="6"/>
  <c r="J111" i="6" s="1"/>
  <c r="G112" i="6"/>
  <c r="I112" i="6"/>
  <c r="J112" i="6"/>
  <c r="G113" i="6"/>
  <c r="I113" i="6"/>
  <c r="J113" i="6"/>
  <c r="G114" i="6"/>
  <c r="I114" i="6" s="1"/>
  <c r="J114" i="6" s="1"/>
  <c r="G115" i="6"/>
  <c r="I115" i="6"/>
  <c r="J115" i="6" s="1"/>
  <c r="G116" i="6"/>
  <c r="I116" i="6"/>
  <c r="J116" i="6"/>
  <c r="G117" i="6"/>
  <c r="I117" i="6"/>
  <c r="J117" i="6"/>
  <c r="G118" i="6"/>
  <c r="I118" i="6" s="1"/>
  <c r="J118" i="6" s="1"/>
  <c r="G119" i="6"/>
  <c r="I119" i="6"/>
  <c r="J119" i="6" s="1"/>
  <c r="G120" i="6"/>
  <c r="I120" i="6"/>
  <c r="J120" i="6"/>
  <c r="G121" i="6"/>
  <c r="I121" i="6"/>
  <c r="J121" i="6"/>
  <c r="G122" i="6"/>
  <c r="I122" i="6" s="1"/>
  <c r="J122" i="6" s="1"/>
  <c r="G123" i="6"/>
  <c r="I123" i="6"/>
  <c r="J123" i="6" s="1"/>
  <c r="G124" i="6"/>
  <c r="I124" i="6"/>
  <c r="J124" i="6"/>
  <c r="G125" i="6"/>
  <c r="I125" i="6"/>
  <c r="J125" i="6"/>
  <c r="G126" i="6"/>
  <c r="I126" i="6" s="1"/>
  <c r="J126" i="6" s="1"/>
  <c r="G127" i="6"/>
  <c r="I127" i="6"/>
  <c r="J127" i="6" s="1"/>
  <c r="G128" i="6"/>
  <c r="I128" i="6"/>
  <c r="J128" i="6"/>
  <c r="G129" i="6"/>
  <c r="I129" i="6"/>
  <c r="J129" i="6"/>
  <c r="G130" i="6"/>
  <c r="I130" i="6" s="1"/>
  <c r="J130" i="6" s="1"/>
  <c r="G131" i="6"/>
  <c r="I131" i="6"/>
  <c r="J131" i="6" s="1"/>
  <c r="G132" i="6"/>
  <c r="I132" i="6"/>
  <c r="J132" i="6"/>
  <c r="G133" i="6"/>
  <c r="I133" i="6"/>
  <c r="J133" i="6"/>
  <c r="G134" i="6"/>
  <c r="I134" i="6" s="1"/>
  <c r="J134" i="6" s="1"/>
  <c r="G135" i="6"/>
  <c r="I135" i="6" s="1"/>
  <c r="J135" i="6" s="1"/>
  <c r="G136" i="6"/>
  <c r="I136" i="6"/>
  <c r="J136" i="6" s="1"/>
  <c r="G137" i="6"/>
  <c r="I137" i="6"/>
  <c r="J137" i="6"/>
  <c r="G17" i="6"/>
  <c r="I17" i="6" s="1"/>
  <c r="J17" i="6" s="1"/>
  <c r="D17" i="6" l="1"/>
  <c r="D78" i="1"/>
  <c r="D70" i="1"/>
  <c r="D62" i="1"/>
  <c r="D54" i="1"/>
  <c r="D46" i="1"/>
  <c r="D38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E20" i="1"/>
  <c r="F20" i="1" s="1"/>
  <c r="D24" i="1"/>
  <c r="D28" i="1"/>
  <c r="D21" i="1"/>
  <c r="D25" i="1"/>
  <c r="D29" i="1"/>
  <c r="D33" i="1"/>
  <c r="D37" i="1"/>
  <c r="D41" i="1"/>
  <c r="D45" i="1"/>
  <c r="D49" i="1"/>
  <c r="D53" i="1"/>
  <c r="D57" i="1"/>
  <c r="D61" i="1"/>
  <c r="D65" i="1"/>
  <c r="D69" i="1"/>
  <c r="D73" i="1"/>
  <c r="D77" i="1"/>
  <c r="D76" i="1"/>
  <c r="D68" i="1"/>
  <c r="D60" i="1"/>
  <c r="D52" i="1"/>
  <c r="D44" i="1"/>
  <c r="D36" i="1"/>
  <c r="D26" i="1"/>
  <c r="D74" i="1"/>
  <c r="D66" i="1"/>
  <c r="D58" i="1"/>
  <c r="D50" i="1"/>
  <c r="D42" i="1"/>
  <c r="D34" i="1"/>
  <c r="D22" i="1"/>
  <c r="D39" i="4"/>
  <c r="D43" i="4"/>
  <c r="D35" i="4"/>
  <c r="D45" i="4"/>
  <c r="D36" i="4"/>
  <c r="D64" i="4"/>
  <c r="D44" i="4"/>
  <c r="D40" i="4"/>
  <c r="D34" i="4"/>
  <c r="F19" i="5"/>
  <c r="D19" i="5"/>
  <c r="E19" i="5" s="1"/>
  <c r="H18" i="5"/>
  <c r="I18" i="5" s="1"/>
  <c r="D62" i="4"/>
  <c r="D58" i="4"/>
  <c r="D38" i="4"/>
  <c r="E22" i="4"/>
  <c r="G22" i="4" s="1"/>
  <c r="G18" i="5"/>
  <c r="G19" i="5" s="1"/>
  <c r="H30" i="5"/>
  <c r="I30" i="5" s="1"/>
  <c r="H26" i="5"/>
  <c r="I26" i="5" s="1"/>
  <c r="D42" i="4"/>
  <c r="H22" i="5"/>
  <c r="I22" i="5" s="1"/>
  <c r="H33" i="5"/>
  <c r="I33" i="5" s="1"/>
  <c r="H29" i="5"/>
  <c r="I29" i="5" s="1"/>
  <c r="H20" i="1" l="1"/>
  <c r="G20" i="1"/>
  <c r="D20" i="5"/>
  <c r="E20" i="5" s="1"/>
  <c r="F20" i="5" s="1"/>
  <c r="H17" i="6"/>
  <c r="E17" i="6"/>
  <c r="H22" i="4"/>
  <c r="I22" i="4"/>
  <c r="D21" i="5" l="1"/>
  <c r="E21" i="5" s="1"/>
  <c r="F21" i="5" s="1"/>
  <c r="G20" i="5"/>
  <c r="G21" i="5" s="1"/>
  <c r="E21" i="1"/>
  <c r="F21" i="1" s="1"/>
  <c r="H21" i="1" s="1"/>
  <c r="H23" i="4"/>
  <c r="F23" i="4"/>
  <c r="E23" i="4"/>
  <c r="G23" i="4" s="1"/>
  <c r="I23" i="4" s="1"/>
  <c r="F18" i="6"/>
  <c r="D18" i="6" s="1"/>
  <c r="E18" i="6" s="1"/>
  <c r="F22" i="5" l="1"/>
  <c r="D22" i="5"/>
  <c r="E22" i="5" s="1"/>
  <c r="F24" i="4"/>
  <c r="E24" i="4"/>
  <c r="G24" i="4" s="1"/>
  <c r="I24" i="4" s="1"/>
  <c r="H18" i="6"/>
  <c r="G21" i="1"/>
  <c r="G22" i="5"/>
  <c r="D23" i="5" l="1"/>
  <c r="E23" i="5" s="1"/>
  <c r="F23" i="5" s="1"/>
  <c r="G23" i="5"/>
  <c r="E22" i="1"/>
  <c r="F22" i="1" s="1"/>
  <c r="H22" i="1" s="1"/>
  <c r="H24" i="4"/>
  <c r="F19" i="6"/>
  <c r="D19" i="6" s="1"/>
  <c r="E19" i="6" s="1"/>
  <c r="D24" i="5" l="1"/>
  <c r="E24" i="5" s="1"/>
  <c r="F24" i="5" s="1"/>
  <c r="H19" i="6"/>
  <c r="G24" i="5"/>
  <c r="F25" i="4"/>
  <c r="E25" i="4"/>
  <c r="G25" i="4" s="1"/>
  <c r="I25" i="4" s="1"/>
  <c r="G22" i="1"/>
  <c r="D25" i="5" l="1"/>
  <c r="E25" i="5" s="1"/>
  <c r="F25" i="5" s="1"/>
  <c r="F20" i="6"/>
  <c r="D20" i="6" s="1"/>
  <c r="E20" i="6" s="1"/>
  <c r="E23" i="1"/>
  <c r="F23" i="1" s="1"/>
  <c r="H23" i="1" s="1"/>
  <c r="G25" i="5"/>
  <c r="H25" i="4"/>
  <c r="D26" i="5" l="1"/>
  <c r="E26" i="5" s="1"/>
  <c r="F26" i="5" s="1"/>
  <c r="H20" i="6"/>
  <c r="G23" i="1"/>
  <c r="G26" i="5"/>
  <c r="F26" i="4"/>
  <c r="E26" i="4"/>
  <c r="G26" i="4" s="1"/>
  <c r="I26" i="4" s="1"/>
  <c r="D27" i="5" l="1"/>
  <c r="E27" i="5" s="1"/>
  <c r="F27" i="5" s="1"/>
  <c r="G27" i="5"/>
  <c r="H26" i="4"/>
  <c r="E24" i="1"/>
  <c r="F24" i="1" s="1"/>
  <c r="H24" i="1" s="1"/>
  <c r="G24" i="1"/>
  <c r="F21" i="6"/>
  <c r="D21" i="6" s="1"/>
  <c r="E21" i="6" s="1"/>
  <c r="D28" i="5" l="1"/>
  <c r="E28" i="5" s="1"/>
  <c r="F28" i="5"/>
  <c r="G28" i="5"/>
  <c r="H21" i="6"/>
  <c r="F27" i="4"/>
  <c r="E27" i="4"/>
  <c r="G27" i="4" s="1"/>
  <c r="I27" i="4" s="1"/>
  <c r="E25" i="1"/>
  <c r="F25" i="1" s="1"/>
  <c r="G25" i="1" s="1"/>
  <c r="E26" i="1" l="1"/>
  <c r="F26" i="1" s="1"/>
  <c r="G26" i="1" s="1"/>
  <c r="H25" i="1"/>
  <c r="H26" i="1" s="1"/>
  <c r="F22" i="6"/>
  <c r="D22" i="6" s="1"/>
  <c r="E22" i="6" s="1"/>
  <c r="D29" i="5"/>
  <c r="E29" i="5" s="1"/>
  <c r="G29" i="5" s="1"/>
  <c r="F29" i="5"/>
  <c r="H27" i="4"/>
  <c r="E27" i="1" l="1"/>
  <c r="F27" i="1" s="1"/>
  <c r="G27" i="1" s="1"/>
  <c r="H27" i="1"/>
  <c r="D30" i="5"/>
  <c r="E30" i="5" s="1"/>
  <c r="G30" i="5" s="1"/>
  <c r="H22" i="6"/>
  <c r="F28" i="4"/>
  <c r="E28" i="4"/>
  <c r="G28" i="4" s="1"/>
  <c r="I28" i="4" s="1"/>
  <c r="E28" i="1" l="1"/>
  <c r="F28" i="1" s="1"/>
  <c r="H28" i="1" s="1"/>
  <c r="G28" i="1"/>
  <c r="H28" i="4"/>
  <c r="F23" i="6"/>
  <c r="D23" i="6" s="1"/>
  <c r="E23" i="6" s="1"/>
  <c r="F30" i="5"/>
  <c r="F29" i="4" l="1"/>
  <c r="E29" i="4"/>
  <c r="G29" i="4" s="1"/>
  <c r="I29" i="4" s="1"/>
  <c r="E29" i="1"/>
  <c r="F29" i="1" s="1"/>
  <c r="H29" i="1" s="1"/>
  <c r="G29" i="1"/>
  <c r="H23" i="6"/>
  <c r="D31" i="5"/>
  <c r="E31" i="5" s="1"/>
  <c r="G31" i="5" s="1"/>
  <c r="F24" i="6" l="1"/>
  <c r="D24" i="6" s="1"/>
  <c r="E24" i="6" s="1"/>
  <c r="E30" i="1"/>
  <c r="F30" i="1" s="1"/>
  <c r="H30" i="1" s="1"/>
  <c r="G30" i="1"/>
  <c r="H29" i="4"/>
  <c r="F31" i="5"/>
  <c r="H24" i="6" l="1"/>
  <c r="G31" i="1"/>
  <c r="E31" i="1"/>
  <c r="F31" i="1" s="1"/>
  <c r="H31" i="1" s="1"/>
  <c r="F30" i="4"/>
  <c r="E30" i="4"/>
  <c r="G30" i="4" s="1"/>
  <c r="I30" i="4" s="1"/>
  <c r="D32" i="5"/>
  <c r="E32" i="5" s="1"/>
  <c r="G32" i="5" s="1"/>
  <c r="F32" i="5"/>
  <c r="E32" i="1" l="1"/>
  <c r="F32" i="1" s="1"/>
  <c r="H32" i="1" s="1"/>
  <c r="G32" i="1"/>
  <c r="H25" i="6"/>
  <c r="F25" i="6"/>
  <c r="D25" i="6" s="1"/>
  <c r="E25" i="6" s="1"/>
  <c r="D33" i="5"/>
  <c r="E33" i="5" s="1"/>
  <c r="G33" i="5" s="1"/>
  <c r="H30" i="4"/>
  <c r="F33" i="5" l="1"/>
  <c r="F26" i="6"/>
  <c r="D26" i="6" s="1"/>
  <c r="E26" i="6" s="1"/>
  <c r="E33" i="1"/>
  <c r="F33" i="1" s="1"/>
  <c r="H33" i="1" s="1"/>
  <c r="G33" i="1"/>
  <c r="F31" i="4"/>
  <c r="E31" i="4"/>
  <c r="G31" i="4" s="1"/>
  <c r="I31" i="4" s="1"/>
  <c r="H31" i="4" l="1"/>
  <c r="H26" i="6"/>
  <c r="E34" i="1"/>
  <c r="F34" i="1" s="1"/>
  <c r="H34" i="1" s="1"/>
  <c r="F32" i="4" l="1"/>
  <c r="E32" i="4"/>
  <c r="G32" i="4" s="1"/>
  <c r="I32" i="4" s="1"/>
  <c r="F27" i="6"/>
  <c r="D27" i="6" s="1"/>
  <c r="E27" i="6" s="1"/>
  <c r="G34" i="1"/>
  <c r="E35" i="1" l="1"/>
  <c r="F35" i="1" s="1"/>
  <c r="H35" i="1" s="1"/>
  <c r="H32" i="4"/>
  <c r="H27" i="6"/>
  <c r="G35" i="1" l="1"/>
  <c r="F28" i="6"/>
  <c r="D28" i="6" s="1"/>
  <c r="E28" i="6" s="1"/>
  <c r="F33" i="4"/>
  <c r="E33" i="4"/>
  <c r="G33" i="4" s="1"/>
  <c r="I33" i="4" s="1"/>
  <c r="E36" i="1" l="1"/>
  <c r="F36" i="1" s="1"/>
  <c r="H36" i="1" s="1"/>
  <c r="H28" i="6"/>
  <c r="H33" i="4"/>
  <c r="G36" i="1" l="1"/>
  <c r="F34" i="4"/>
  <c r="E34" i="4"/>
  <c r="G34" i="4" s="1"/>
  <c r="I34" i="4" s="1"/>
  <c r="F29" i="6"/>
  <c r="D29" i="6" s="1"/>
  <c r="E29" i="6" s="1"/>
  <c r="H34" i="4" l="1"/>
  <c r="H29" i="6"/>
  <c r="E37" i="1"/>
  <c r="F37" i="1" s="1"/>
  <c r="H37" i="1" s="1"/>
  <c r="F30" i="6" l="1"/>
  <c r="D30" i="6" s="1"/>
  <c r="E30" i="6" s="1"/>
  <c r="G37" i="1"/>
  <c r="F35" i="4"/>
  <c r="E35" i="4"/>
  <c r="G35" i="4" s="1"/>
  <c r="I35" i="4" s="1"/>
  <c r="E38" i="1" l="1"/>
  <c r="F38" i="1" s="1"/>
  <c r="H38" i="1" s="1"/>
  <c r="H35" i="4"/>
  <c r="H30" i="6"/>
  <c r="G38" i="1" l="1"/>
  <c r="F31" i="6"/>
  <c r="D31" i="6" s="1"/>
  <c r="E31" i="6" s="1"/>
  <c r="F36" i="4"/>
  <c r="E36" i="4"/>
  <c r="G36" i="4" s="1"/>
  <c r="I36" i="4" s="1"/>
  <c r="H31" i="6" l="1"/>
  <c r="H36" i="4"/>
  <c r="E39" i="1"/>
  <c r="F39" i="1" s="1"/>
  <c r="H39" i="1" s="1"/>
  <c r="G39" i="1"/>
  <c r="F37" i="4" l="1"/>
  <c r="E37" i="4"/>
  <c r="G37" i="4" s="1"/>
  <c r="I37" i="4" s="1"/>
  <c r="H32" i="6"/>
  <c r="F32" i="6"/>
  <c r="D32" i="6" s="1"/>
  <c r="E32" i="6" s="1"/>
  <c r="E40" i="1"/>
  <c r="F40" i="1" s="1"/>
  <c r="G40" i="1"/>
  <c r="H40" i="1"/>
  <c r="F33" i="6" l="1"/>
  <c r="D33" i="6" s="1"/>
  <c r="H33" i="6" s="1"/>
  <c r="E41" i="1"/>
  <c r="F41" i="1" s="1"/>
  <c r="H41" i="1" s="1"/>
  <c r="G41" i="1"/>
  <c r="H37" i="4"/>
  <c r="F34" i="6" l="1"/>
  <c r="D34" i="6" s="1"/>
  <c r="H34" i="6" s="1"/>
  <c r="E33" i="6"/>
  <c r="F38" i="4"/>
  <c r="E38" i="4"/>
  <c r="G38" i="4" s="1"/>
  <c r="I38" i="4" s="1"/>
  <c r="E42" i="1"/>
  <c r="F42" i="1" s="1"/>
  <c r="H42" i="1" s="1"/>
  <c r="F35" i="6" l="1"/>
  <c r="D35" i="6" s="1"/>
  <c r="H35" i="6" s="1"/>
  <c r="E34" i="6"/>
  <c r="E35" i="6" s="1"/>
  <c r="G42" i="1"/>
  <c r="H38" i="4"/>
  <c r="F36" i="6" l="1"/>
  <c r="D36" i="6" s="1"/>
  <c r="H36" i="6" s="1"/>
  <c r="F39" i="4"/>
  <c r="E39" i="4"/>
  <c r="G39" i="4" s="1"/>
  <c r="I39" i="4" s="1"/>
  <c r="E36" i="6"/>
  <c r="E43" i="1"/>
  <c r="F43" i="1" s="1"/>
  <c r="H43" i="1" s="1"/>
  <c r="G43" i="1"/>
  <c r="F37" i="6" l="1"/>
  <c r="D37" i="6" s="1"/>
  <c r="H37" i="6" s="1"/>
  <c r="E44" i="1"/>
  <c r="F44" i="1" s="1"/>
  <c r="H44" i="1" s="1"/>
  <c r="H39" i="4"/>
  <c r="F38" i="6" l="1"/>
  <c r="D38" i="6" s="1"/>
  <c r="H38" i="6" s="1"/>
  <c r="G44" i="1"/>
  <c r="E37" i="6"/>
  <c r="F40" i="4"/>
  <c r="E40" i="4"/>
  <c r="G40" i="4" s="1"/>
  <c r="I40" i="4" s="1"/>
  <c r="F39" i="6" l="1"/>
  <c r="D39" i="6" s="1"/>
  <c r="H39" i="6" s="1"/>
  <c r="E45" i="1"/>
  <c r="F45" i="1" s="1"/>
  <c r="H45" i="1" s="1"/>
  <c r="H40" i="4"/>
  <c r="E38" i="6"/>
  <c r="F40" i="6" l="1"/>
  <c r="D40" i="6" s="1"/>
  <c r="H40" i="6" s="1"/>
  <c r="E39" i="6"/>
  <c r="E40" i="6" s="1"/>
  <c r="F41" i="4"/>
  <c r="E41" i="4"/>
  <c r="G41" i="4" s="1"/>
  <c r="I41" i="4" s="1"/>
  <c r="G45" i="1"/>
  <c r="F41" i="6" l="1"/>
  <c r="D41" i="6" s="1"/>
  <c r="H41" i="6" s="1"/>
  <c r="E41" i="6"/>
  <c r="E46" i="1"/>
  <c r="F46" i="1" s="1"/>
  <c r="H46" i="1" s="1"/>
  <c r="H41" i="4"/>
  <c r="F42" i="6" l="1"/>
  <c r="D42" i="6" s="1"/>
  <c r="H42" i="6" s="1"/>
  <c r="F42" i="4"/>
  <c r="E42" i="4"/>
  <c r="G42" i="4" s="1"/>
  <c r="I42" i="4" s="1"/>
  <c r="E42" i="6"/>
  <c r="G46" i="1"/>
  <c r="F43" i="6" l="1"/>
  <c r="D43" i="6" s="1"/>
  <c r="H43" i="6" s="1"/>
  <c r="E47" i="1"/>
  <c r="F47" i="1" s="1"/>
  <c r="H47" i="1" s="1"/>
  <c r="G47" i="1"/>
  <c r="H42" i="4"/>
  <c r="F44" i="6" l="1"/>
  <c r="D44" i="6" s="1"/>
  <c r="H44" i="6" s="1"/>
  <c r="E48" i="1"/>
  <c r="F48" i="1" s="1"/>
  <c r="G48" i="1"/>
  <c r="F43" i="4"/>
  <c r="E43" i="4"/>
  <c r="G43" i="4" s="1"/>
  <c r="I43" i="4" s="1"/>
  <c r="H48" i="1"/>
  <c r="E43" i="6"/>
  <c r="F45" i="6" l="1"/>
  <c r="D45" i="6" s="1"/>
  <c r="H45" i="6" s="1"/>
  <c r="H49" i="1"/>
  <c r="E49" i="1"/>
  <c r="F49" i="1" s="1"/>
  <c r="G49" i="1"/>
  <c r="E44" i="6"/>
  <c r="E45" i="6" s="1"/>
  <c r="H43" i="4"/>
  <c r="F46" i="6" l="1"/>
  <c r="D46" i="6" s="1"/>
  <c r="H46" i="6" s="1"/>
  <c r="F44" i="4"/>
  <c r="E44" i="4"/>
  <c r="E46" i="6"/>
  <c r="E50" i="1"/>
  <c r="F50" i="1" s="1"/>
  <c r="G50" i="1" s="1"/>
  <c r="E51" i="1" l="1"/>
  <c r="F51" i="1" s="1"/>
  <c r="G51" i="1"/>
  <c r="F47" i="6"/>
  <c r="D47" i="6" s="1"/>
  <c r="E47" i="6" s="1"/>
  <c r="H50" i="1"/>
  <c r="H51" i="1" s="1"/>
  <c r="G44" i="4"/>
  <c r="I44" i="4" l="1"/>
  <c r="H44" i="4"/>
  <c r="H47" i="6"/>
  <c r="E52" i="1"/>
  <c r="F52" i="1" s="1"/>
  <c r="G52" i="1"/>
  <c r="H52" i="1"/>
  <c r="H48" i="6" l="1"/>
  <c r="F48" i="6"/>
  <c r="D48" i="6" s="1"/>
  <c r="E48" i="6" s="1"/>
  <c r="F45" i="4"/>
  <c r="E45" i="4"/>
  <c r="G45" i="4" s="1"/>
  <c r="H45" i="4" s="1"/>
  <c r="E53" i="1"/>
  <c r="F53" i="1" s="1"/>
  <c r="G53" i="1" s="1"/>
  <c r="F46" i="4" l="1"/>
  <c r="E46" i="4"/>
  <c r="G46" i="4" s="1"/>
  <c r="H46" i="4" s="1"/>
  <c r="E54" i="1"/>
  <c r="F54" i="1" s="1"/>
  <c r="G54" i="1" s="1"/>
  <c r="I45" i="4"/>
  <c r="H53" i="1"/>
  <c r="E49" i="6"/>
  <c r="F49" i="6"/>
  <c r="D49" i="6" s="1"/>
  <c r="H49" i="6" s="1"/>
  <c r="F50" i="6" l="1"/>
  <c r="D50" i="6" s="1"/>
  <c r="H50" i="6" s="1"/>
  <c r="E55" i="1"/>
  <c r="F55" i="1" s="1"/>
  <c r="G55" i="1" s="1"/>
  <c r="F47" i="4"/>
  <c r="E47" i="4"/>
  <c r="G47" i="4" s="1"/>
  <c r="H47" i="4" s="1"/>
  <c r="H54" i="1"/>
  <c r="H55" i="1" s="1"/>
  <c r="I46" i="4"/>
  <c r="F48" i="4" l="1"/>
  <c r="E48" i="4"/>
  <c r="G48" i="4" s="1"/>
  <c r="H48" i="4" s="1"/>
  <c r="E56" i="1"/>
  <c r="F56" i="1" s="1"/>
  <c r="G56" i="1" s="1"/>
  <c r="F51" i="6"/>
  <c r="D51" i="6" s="1"/>
  <c r="H51" i="6" s="1"/>
  <c r="H56" i="1"/>
  <c r="I47" i="4"/>
  <c r="E50" i="6"/>
  <c r="F52" i="6" l="1"/>
  <c r="D52" i="6" s="1"/>
  <c r="H52" i="6" s="1"/>
  <c r="F49" i="4"/>
  <c r="E49" i="4"/>
  <c r="G49" i="4" s="1"/>
  <c r="H49" i="4" s="1"/>
  <c r="E57" i="1"/>
  <c r="F57" i="1" s="1"/>
  <c r="G57" i="1"/>
  <c r="H57" i="1"/>
  <c r="E51" i="6"/>
  <c r="E52" i="6" s="1"/>
  <c r="I48" i="4"/>
  <c r="F50" i="4" l="1"/>
  <c r="E50" i="4"/>
  <c r="G50" i="4" s="1"/>
  <c r="H50" i="4" s="1"/>
  <c r="H53" i="6"/>
  <c r="F53" i="6"/>
  <c r="D53" i="6" s="1"/>
  <c r="E58" i="1"/>
  <c r="F58" i="1" s="1"/>
  <c r="H58" i="1" s="1"/>
  <c r="G58" i="1"/>
  <c r="E53" i="6"/>
  <c r="I49" i="4"/>
  <c r="F51" i="4" l="1"/>
  <c r="E51" i="4"/>
  <c r="G51" i="4" s="1"/>
  <c r="H51" i="4" s="1"/>
  <c r="H59" i="1"/>
  <c r="E59" i="1"/>
  <c r="F59" i="1" s="1"/>
  <c r="G59" i="1"/>
  <c r="F54" i="6"/>
  <c r="D54" i="6" s="1"/>
  <c r="E54" i="6" s="1"/>
  <c r="I50" i="4"/>
  <c r="F52" i="4" l="1"/>
  <c r="E52" i="4"/>
  <c r="G52" i="4" s="1"/>
  <c r="H52" i="4" s="1"/>
  <c r="H54" i="6"/>
  <c r="E60" i="1"/>
  <c r="F60" i="1" s="1"/>
  <c r="H60" i="1" s="1"/>
  <c r="G60" i="1"/>
  <c r="I51" i="4"/>
  <c r="F53" i="4" l="1"/>
  <c r="E53" i="4"/>
  <c r="G53" i="4" s="1"/>
  <c r="H53" i="4" s="1"/>
  <c r="H61" i="1"/>
  <c r="E61" i="1"/>
  <c r="F61" i="1" s="1"/>
  <c r="G61" i="1"/>
  <c r="I52" i="4"/>
  <c r="H55" i="6"/>
  <c r="F55" i="6"/>
  <c r="D55" i="6" s="1"/>
  <c r="E55" i="6" s="1"/>
  <c r="F54" i="4" l="1"/>
  <c r="E54" i="4"/>
  <c r="G54" i="4" s="1"/>
  <c r="H54" i="4" s="1"/>
  <c r="H62" i="1"/>
  <c r="I53" i="4"/>
  <c r="E62" i="1"/>
  <c r="F62" i="1" s="1"/>
  <c r="G62" i="1"/>
  <c r="H56" i="6"/>
  <c r="F56" i="6"/>
  <c r="D56" i="6" s="1"/>
  <c r="E56" i="6" s="1"/>
  <c r="F55" i="4" l="1"/>
  <c r="E55" i="4"/>
  <c r="G55" i="4" s="1"/>
  <c r="H55" i="4" s="1"/>
  <c r="E57" i="6"/>
  <c r="F57" i="6"/>
  <c r="D57" i="6" s="1"/>
  <c r="H57" i="6" s="1"/>
  <c r="E63" i="1"/>
  <c r="F63" i="1" s="1"/>
  <c r="H63" i="1" s="1"/>
  <c r="G63" i="1"/>
  <c r="I54" i="4"/>
  <c r="F58" i="6" l="1"/>
  <c r="D58" i="6" s="1"/>
  <c r="H58" i="6" s="1"/>
  <c r="F56" i="4"/>
  <c r="E56" i="4"/>
  <c r="E64" i="1"/>
  <c r="F64" i="1" s="1"/>
  <c r="G64" i="1" s="1"/>
  <c r="E58" i="6"/>
  <c r="I55" i="4"/>
  <c r="E65" i="1" l="1"/>
  <c r="F65" i="1" s="1"/>
  <c r="G65" i="1" s="1"/>
  <c r="F59" i="6"/>
  <c r="D59" i="6" s="1"/>
  <c r="H59" i="6" s="1"/>
  <c r="H64" i="1"/>
  <c r="G56" i="4"/>
  <c r="H56" i="4" s="1"/>
  <c r="F60" i="6" l="1"/>
  <c r="D60" i="6" s="1"/>
  <c r="H60" i="6" s="1"/>
  <c r="E66" i="1"/>
  <c r="F66" i="1" s="1"/>
  <c r="G66" i="1"/>
  <c r="F57" i="4"/>
  <c r="E57" i="4"/>
  <c r="G57" i="4" s="1"/>
  <c r="H57" i="4" s="1"/>
  <c r="E59" i="6"/>
  <c r="E60" i="6" s="1"/>
  <c r="H65" i="1"/>
  <c r="I56" i="4"/>
  <c r="F58" i="4" l="1"/>
  <c r="E58" i="4"/>
  <c r="G58" i="4" s="1"/>
  <c r="H58" i="4" s="1"/>
  <c r="H61" i="6"/>
  <c r="F61" i="6"/>
  <c r="D61" i="6" s="1"/>
  <c r="E61" i="6"/>
  <c r="I57" i="4"/>
  <c r="E67" i="1"/>
  <c r="F67" i="1" s="1"/>
  <c r="G67" i="1" s="1"/>
  <c r="H66" i="1"/>
  <c r="E68" i="1" l="1"/>
  <c r="F68" i="1" s="1"/>
  <c r="G68" i="1"/>
  <c r="F59" i="4"/>
  <c r="E59" i="4"/>
  <c r="F62" i="6"/>
  <c r="D62" i="6" s="1"/>
  <c r="H62" i="6" s="1"/>
  <c r="I58" i="4"/>
  <c r="H67" i="1"/>
  <c r="H68" i="1" s="1"/>
  <c r="F63" i="6" l="1"/>
  <c r="D63" i="6" s="1"/>
  <c r="H63" i="6" s="1"/>
  <c r="E62" i="6"/>
  <c r="E63" i="6" s="1"/>
  <c r="E69" i="1"/>
  <c r="F69" i="1" s="1"/>
  <c r="G69" i="1"/>
  <c r="H69" i="1"/>
  <c r="G59" i="4"/>
  <c r="H59" i="4" s="1"/>
  <c r="F64" i="6" l="1"/>
  <c r="D64" i="6" s="1"/>
  <c r="H64" i="6" s="1"/>
  <c r="F60" i="4"/>
  <c r="E60" i="4"/>
  <c r="E64" i="6"/>
  <c r="I59" i="4"/>
  <c r="E70" i="1"/>
  <c r="F70" i="1" s="1"/>
  <c r="H70" i="1" s="1"/>
  <c r="F65" i="6" l="1"/>
  <c r="D65" i="6" s="1"/>
  <c r="E65" i="6" s="1"/>
  <c r="G70" i="1"/>
  <c r="G60" i="4"/>
  <c r="H60" i="4" s="1"/>
  <c r="F61" i="4" l="1"/>
  <c r="E61" i="4"/>
  <c r="G61" i="4" s="1"/>
  <c r="H61" i="4" s="1"/>
  <c r="I60" i="4"/>
  <c r="E71" i="1"/>
  <c r="F71" i="1" s="1"/>
  <c r="H71" i="1" s="1"/>
  <c r="H65" i="6"/>
  <c r="F62" i="4" l="1"/>
  <c r="E62" i="4"/>
  <c r="G62" i="4" s="1"/>
  <c r="H62" i="4" s="1"/>
  <c r="H66" i="6"/>
  <c r="F66" i="6"/>
  <c r="D66" i="6" s="1"/>
  <c r="E66" i="6" s="1"/>
  <c r="G71" i="1"/>
  <c r="I61" i="4"/>
  <c r="F63" i="4" l="1"/>
  <c r="E63" i="4"/>
  <c r="G63" i="4" s="1"/>
  <c r="H63" i="4" s="1"/>
  <c r="I62" i="4"/>
  <c r="F67" i="6"/>
  <c r="D67" i="6" s="1"/>
  <c r="H67" i="6" s="1"/>
  <c r="E72" i="1"/>
  <c r="F72" i="1" s="1"/>
  <c r="H72" i="1" s="1"/>
  <c r="G72" i="1"/>
  <c r="F68" i="6" l="1"/>
  <c r="D68" i="6" s="1"/>
  <c r="H68" i="6" s="1"/>
  <c r="F64" i="4"/>
  <c r="E64" i="4"/>
  <c r="E73" i="1"/>
  <c r="F73" i="1" s="1"/>
  <c r="G73" i="1"/>
  <c r="H73" i="1"/>
  <c r="I63" i="4"/>
  <c r="E67" i="6"/>
  <c r="E68" i="6" s="1"/>
  <c r="F69" i="6" l="1"/>
  <c r="D69" i="6" s="1"/>
  <c r="H69" i="6" s="1"/>
  <c r="E74" i="1"/>
  <c r="F74" i="1" s="1"/>
  <c r="H74" i="1" s="1"/>
  <c r="G74" i="1"/>
  <c r="G64" i="4"/>
  <c r="H64" i="4" s="1"/>
  <c r="F70" i="6" l="1"/>
  <c r="D70" i="6" s="1"/>
  <c r="H70" i="6" s="1"/>
  <c r="I64" i="4"/>
  <c r="F65" i="4"/>
  <c r="E65" i="4"/>
  <c r="G65" i="4" s="1"/>
  <c r="H65" i="4" s="1"/>
  <c r="E75" i="1"/>
  <c r="F75" i="1" s="1"/>
  <c r="H75" i="1" s="1"/>
  <c r="E69" i="6"/>
  <c r="F66" i="4" l="1"/>
  <c r="E66" i="4"/>
  <c r="G66" i="4" s="1"/>
  <c r="H66" i="4" s="1"/>
  <c r="F71" i="6"/>
  <c r="D71" i="6" s="1"/>
  <c r="H71" i="6" s="1"/>
  <c r="I65" i="4"/>
  <c r="E70" i="6"/>
  <c r="G75" i="1"/>
  <c r="F72" i="6" l="1"/>
  <c r="D72" i="6" s="1"/>
  <c r="H72" i="6" s="1"/>
  <c r="F67" i="4"/>
  <c r="E67" i="4"/>
  <c r="G67" i="4" s="1"/>
  <c r="H67" i="4" s="1"/>
  <c r="E71" i="6"/>
  <c r="E72" i="6" s="1"/>
  <c r="I66" i="4"/>
  <c r="E76" i="1"/>
  <c r="F76" i="1" s="1"/>
  <c r="H76" i="1" s="1"/>
  <c r="G76" i="1"/>
  <c r="F68" i="4" l="1"/>
  <c r="E68" i="4"/>
  <c r="G68" i="4" s="1"/>
  <c r="H68" i="4" s="1"/>
  <c r="H73" i="6"/>
  <c r="F73" i="6"/>
  <c r="D73" i="6" s="1"/>
  <c r="E73" i="6" s="1"/>
  <c r="E77" i="1"/>
  <c r="F77" i="1" s="1"/>
  <c r="H77" i="1" s="1"/>
  <c r="I67" i="4"/>
  <c r="F69" i="4" l="1"/>
  <c r="E69" i="4"/>
  <c r="G69" i="4" s="1"/>
  <c r="H69" i="4" s="1"/>
  <c r="G77" i="1"/>
  <c r="F74" i="6"/>
  <c r="D74" i="6" s="1"/>
  <c r="H74" i="6" s="1"/>
  <c r="I68" i="4"/>
  <c r="F75" i="6" l="1"/>
  <c r="D75" i="6" s="1"/>
  <c r="H75" i="6" s="1"/>
  <c r="F70" i="4"/>
  <c r="E70" i="4"/>
  <c r="E74" i="6"/>
  <c r="E75" i="6" s="1"/>
  <c r="E78" i="1"/>
  <c r="F78" i="1" s="1"/>
  <c r="H78" i="1" s="1"/>
  <c r="I69" i="4"/>
  <c r="F76" i="6" l="1"/>
  <c r="D76" i="6" s="1"/>
  <c r="H76" i="6" s="1"/>
  <c r="G78" i="1"/>
  <c r="G70" i="4"/>
  <c r="H70" i="4" s="1"/>
  <c r="F77" i="6" l="1"/>
  <c r="D77" i="6" s="1"/>
  <c r="H77" i="6" s="1"/>
  <c r="E79" i="1"/>
  <c r="F79" i="1" s="1"/>
  <c r="H79" i="1" s="1"/>
  <c r="F71" i="4"/>
  <c r="E71" i="4"/>
  <c r="G71" i="4" s="1"/>
  <c r="H71" i="4" s="1"/>
  <c r="I70" i="4"/>
  <c r="E76" i="6"/>
  <c r="F72" i="4" l="1"/>
  <c r="E72" i="4"/>
  <c r="G72" i="4" s="1"/>
  <c r="H72" i="4" s="1"/>
  <c r="H78" i="6"/>
  <c r="F78" i="6"/>
  <c r="D78" i="6" s="1"/>
  <c r="I71" i="4"/>
  <c r="G79" i="1"/>
  <c r="E77" i="6"/>
  <c r="E78" i="6" s="1"/>
  <c r="F73" i="4" l="1"/>
  <c r="E73" i="4"/>
  <c r="G73" i="4" s="1"/>
  <c r="H73" i="4" s="1"/>
  <c r="H79" i="6"/>
  <c r="F79" i="6"/>
  <c r="D79" i="6" s="1"/>
  <c r="E79" i="6" s="1"/>
  <c r="I72" i="4"/>
  <c r="F74" i="4" l="1"/>
  <c r="E74" i="4"/>
  <c r="G74" i="4" s="1"/>
  <c r="H74" i="4" s="1"/>
  <c r="F80" i="6"/>
  <c r="D80" i="6" s="1"/>
  <c r="E80" i="6" s="1"/>
  <c r="I73" i="4"/>
  <c r="F75" i="4" l="1"/>
  <c r="E75" i="4"/>
  <c r="G75" i="4" s="1"/>
  <c r="H75" i="4" s="1"/>
  <c r="I74" i="4"/>
  <c r="H80" i="6"/>
  <c r="F76" i="4" l="1"/>
  <c r="E76" i="4"/>
  <c r="G76" i="4" s="1"/>
  <c r="H76" i="4" s="1"/>
  <c r="F81" i="6"/>
  <c r="D81" i="6" s="1"/>
  <c r="E81" i="6" s="1"/>
  <c r="I75" i="4"/>
  <c r="F77" i="4" l="1"/>
  <c r="E77" i="4"/>
  <c r="G77" i="4" s="1"/>
  <c r="H77" i="4" s="1"/>
  <c r="H81" i="6"/>
  <c r="I76" i="4"/>
  <c r="F78" i="4" l="1"/>
  <c r="E78" i="4"/>
  <c r="G78" i="4" s="1"/>
  <c r="H78" i="4" s="1"/>
  <c r="F82" i="6"/>
  <c r="D82" i="6" s="1"/>
  <c r="E82" i="6" s="1"/>
  <c r="I77" i="4"/>
  <c r="F79" i="4" l="1"/>
  <c r="E79" i="4"/>
  <c r="G79" i="4" s="1"/>
  <c r="H79" i="4" s="1"/>
  <c r="H82" i="6"/>
  <c r="I78" i="4"/>
  <c r="F80" i="4" l="1"/>
  <c r="E80" i="4"/>
  <c r="G80" i="4" s="1"/>
  <c r="H80" i="4" s="1"/>
  <c r="H83" i="6"/>
  <c r="F83" i="6"/>
  <c r="D83" i="6" s="1"/>
  <c r="E83" i="6" s="1"/>
  <c r="I79" i="4"/>
  <c r="F81" i="4" l="1"/>
  <c r="E81" i="4"/>
  <c r="G81" i="4" s="1"/>
  <c r="H81" i="4" s="1"/>
  <c r="F84" i="6"/>
  <c r="D84" i="6" s="1"/>
  <c r="E84" i="6" s="1"/>
  <c r="I80" i="4"/>
  <c r="H84" i="6" l="1"/>
  <c r="I81" i="4"/>
  <c r="F85" i="6" l="1"/>
  <c r="D85" i="6" s="1"/>
  <c r="E85" i="6" s="1"/>
  <c r="H85" i="6" l="1"/>
  <c r="F86" i="6" l="1"/>
  <c r="D86" i="6" s="1"/>
  <c r="E86" i="6" s="1"/>
  <c r="H86" i="6" l="1"/>
  <c r="F87" i="6" l="1"/>
  <c r="D87" i="6" s="1"/>
  <c r="E87" i="6" s="1"/>
  <c r="H87" i="6" l="1"/>
  <c r="F88" i="6" l="1"/>
  <c r="D88" i="6" s="1"/>
  <c r="E88" i="6" s="1"/>
  <c r="H88" i="6" l="1"/>
  <c r="F89" i="6" l="1"/>
  <c r="D89" i="6" s="1"/>
  <c r="E89" i="6" s="1"/>
  <c r="H89" i="6" l="1"/>
  <c r="F90" i="6" l="1"/>
  <c r="D90" i="6" s="1"/>
  <c r="E90" i="6" s="1"/>
  <c r="H90" i="6" l="1"/>
  <c r="F91" i="6" l="1"/>
  <c r="D91" i="6" s="1"/>
  <c r="E91" i="6" s="1"/>
  <c r="H91" i="6" l="1"/>
  <c r="F92" i="6" l="1"/>
  <c r="D92" i="6" s="1"/>
  <c r="E92" i="6" s="1"/>
  <c r="H92" i="6" l="1"/>
  <c r="F93" i="6" l="1"/>
  <c r="D93" i="6" s="1"/>
  <c r="E93" i="6" s="1"/>
  <c r="H93" i="6" l="1"/>
  <c r="F94" i="6" l="1"/>
  <c r="D94" i="6" s="1"/>
  <c r="E94" i="6" s="1"/>
  <c r="H94" i="6" l="1"/>
  <c r="F95" i="6" l="1"/>
  <c r="D95" i="6" s="1"/>
  <c r="E95" i="6" s="1"/>
  <c r="H95" i="6" l="1"/>
  <c r="F96" i="6" l="1"/>
  <c r="D96" i="6" s="1"/>
  <c r="E96" i="6" s="1"/>
  <c r="H96" i="6" l="1"/>
  <c r="F97" i="6" l="1"/>
  <c r="D97" i="6" s="1"/>
  <c r="E97" i="6" s="1"/>
  <c r="H97" i="6" l="1"/>
  <c r="F98" i="6" l="1"/>
  <c r="D98" i="6" s="1"/>
  <c r="E98" i="6" s="1"/>
  <c r="H98" i="6" l="1"/>
  <c r="F99" i="6" l="1"/>
  <c r="D99" i="6" s="1"/>
  <c r="E99" i="6" s="1"/>
  <c r="H99" i="6" l="1"/>
  <c r="F100" i="6" l="1"/>
  <c r="D100" i="6" s="1"/>
  <c r="E100" i="6" s="1"/>
  <c r="H100" i="6" l="1"/>
  <c r="F101" i="6" l="1"/>
  <c r="D101" i="6" s="1"/>
  <c r="E101" i="6" s="1"/>
  <c r="H101" i="6" l="1"/>
  <c r="F102" i="6" l="1"/>
  <c r="D102" i="6" s="1"/>
  <c r="E102" i="6" s="1"/>
  <c r="H102" i="6" l="1"/>
  <c r="F103" i="6" l="1"/>
  <c r="D103" i="6" s="1"/>
  <c r="E103" i="6" s="1"/>
  <c r="H103" i="6" l="1"/>
  <c r="F104" i="6" l="1"/>
  <c r="D104" i="6" s="1"/>
  <c r="E104" i="6" s="1"/>
  <c r="H104" i="6" l="1"/>
  <c r="F105" i="6" l="1"/>
  <c r="D105" i="6" s="1"/>
  <c r="E105" i="6" s="1"/>
  <c r="H105" i="6" l="1"/>
  <c r="F106" i="6" l="1"/>
  <c r="D106" i="6" s="1"/>
  <c r="E106" i="6" s="1"/>
  <c r="H106" i="6" l="1"/>
  <c r="F107" i="6" l="1"/>
  <c r="D107" i="6" s="1"/>
  <c r="E107" i="6" s="1"/>
  <c r="H107" i="6" l="1"/>
  <c r="F108" i="6" l="1"/>
  <c r="D108" i="6" s="1"/>
  <c r="E108" i="6" s="1"/>
  <c r="H108" i="6" l="1"/>
  <c r="F109" i="6" l="1"/>
  <c r="D109" i="6" s="1"/>
  <c r="E109" i="6" s="1"/>
  <c r="H109" i="6" l="1"/>
  <c r="F110" i="6" l="1"/>
  <c r="D110" i="6" s="1"/>
  <c r="E110" i="6" s="1"/>
  <c r="H110" i="6" l="1"/>
  <c r="F111" i="6" l="1"/>
  <c r="D111" i="6" s="1"/>
  <c r="E111" i="6" s="1"/>
  <c r="H111" i="6" l="1"/>
  <c r="F112" i="6" l="1"/>
  <c r="D112" i="6" s="1"/>
  <c r="E112" i="6" s="1"/>
  <c r="H112" i="6" l="1"/>
  <c r="F113" i="6" l="1"/>
  <c r="D113" i="6" s="1"/>
  <c r="E113" i="6" s="1"/>
  <c r="H113" i="6" l="1"/>
  <c r="F114" i="6" l="1"/>
  <c r="D114" i="6" s="1"/>
  <c r="E114" i="6" s="1"/>
  <c r="H114" i="6" l="1"/>
  <c r="F115" i="6" l="1"/>
  <c r="D115" i="6" s="1"/>
  <c r="E115" i="6" s="1"/>
  <c r="H115" i="6" l="1"/>
  <c r="F116" i="6" l="1"/>
  <c r="D116" i="6" s="1"/>
  <c r="E116" i="6" s="1"/>
  <c r="H116" i="6" l="1"/>
  <c r="F117" i="6" l="1"/>
  <c r="D117" i="6" s="1"/>
  <c r="E117" i="6" s="1"/>
  <c r="H117" i="6" l="1"/>
  <c r="F118" i="6" l="1"/>
  <c r="D118" i="6" s="1"/>
  <c r="E118" i="6" s="1"/>
  <c r="H118" i="6" l="1"/>
  <c r="F119" i="6" l="1"/>
  <c r="D119" i="6" s="1"/>
  <c r="E119" i="6" s="1"/>
  <c r="H119" i="6" l="1"/>
  <c r="F120" i="6" l="1"/>
  <c r="D120" i="6" s="1"/>
  <c r="E120" i="6" s="1"/>
  <c r="H120" i="6" l="1"/>
  <c r="F121" i="6" l="1"/>
  <c r="D121" i="6" s="1"/>
  <c r="E121" i="6" s="1"/>
  <c r="H121" i="6" l="1"/>
  <c r="F122" i="6" l="1"/>
  <c r="D122" i="6" s="1"/>
  <c r="E122" i="6" s="1"/>
  <c r="H122" i="6" l="1"/>
  <c r="F123" i="6" l="1"/>
  <c r="D123" i="6" s="1"/>
  <c r="E123" i="6" s="1"/>
  <c r="H123" i="6" l="1"/>
  <c r="F124" i="6" l="1"/>
  <c r="D124" i="6" s="1"/>
  <c r="E124" i="6" s="1"/>
  <c r="H124" i="6" l="1"/>
  <c r="F125" i="6" l="1"/>
  <c r="D125" i="6" s="1"/>
  <c r="E125" i="6" s="1"/>
  <c r="H125" i="6" l="1"/>
  <c r="F126" i="6" l="1"/>
  <c r="D126" i="6" s="1"/>
  <c r="E126" i="6" s="1"/>
  <c r="H126" i="6" l="1"/>
  <c r="F127" i="6" l="1"/>
  <c r="D127" i="6" s="1"/>
  <c r="E127" i="6" s="1"/>
  <c r="H127" i="6" l="1"/>
  <c r="F128" i="6" l="1"/>
  <c r="D128" i="6" s="1"/>
  <c r="E128" i="6" s="1"/>
  <c r="H128" i="6" l="1"/>
  <c r="F129" i="6" l="1"/>
  <c r="D129" i="6" s="1"/>
  <c r="E129" i="6" s="1"/>
  <c r="H129" i="6" l="1"/>
  <c r="F130" i="6" l="1"/>
  <c r="D130" i="6" s="1"/>
  <c r="E130" i="6" s="1"/>
  <c r="H130" i="6" l="1"/>
  <c r="F131" i="6" l="1"/>
  <c r="D131" i="6" s="1"/>
  <c r="E131" i="6" s="1"/>
  <c r="H131" i="6" l="1"/>
  <c r="F132" i="6" l="1"/>
  <c r="D132" i="6" s="1"/>
  <c r="E132" i="6" s="1"/>
  <c r="H132" i="6" l="1"/>
  <c r="F133" i="6" l="1"/>
  <c r="D133" i="6" s="1"/>
  <c r="E133" i="6" s="1"/>
  <c r="H133" i="6" l="1"/>
  <c r="F134" i="6" l="1"/>
  <c r="D134" i="6" s="1"/>
  <c r="E134" i="6" s="1"/>
  <c r="H134" i="6" l="1"/>
  <c r="F135" i="6" l="1"/>
  <c r="D135" i="6" s="1"/>
  <c r="E135" i="6" s="1"/>
  <c r="H135" i="6" l="1"/>
  <c r="F136" i="6" l="1"/>
  <c r="D136" i="6" s="1"/>
  <c r="E136" i="6" s="1"/>
  <c r="H136" i="6" l="1"/>
  <c r="F137" i="6" l="1"/>
  <c r="D137" i="6" s="1"/>
  <c r="E137" i="6" s="1"/>
  <c r="H137" i="6" l="1"/>
</calcChain>
</file>

<file path=xl/comments1.xml><?xml version="1.0" encoding="utf-8"?>
<comments xmlns="http://schemas.openxmlformats.org/spreadsheetml/2006/main">
  <authors>
    <author>Adolfo</author>
  </authors>
  <commentList>
    <comment ref="D20" authorId="0" shapeId="0">
      <text>
        <r>
          <rPr>
            <sz val="11"/>
            <color indexed="81"/>
            <rFont val="Times New Roman"/>
            <family val="1"/>
          </rPr>
          <t xml:space="preserve">Se utiliza la función </t>
        </r>
        <r>
          <rPr>
            <b/>
            <sz val="11"/>
            <color indexed="10"/>
            <rFont val="Times New Roman"/>
            <family val="1"/>
          </rPr>
          <t>PAGO</t>
        </r>
        <r>
          <rPr>
            <sz val="11"/>
            <color indexed="81"/>
            <rFont val="Times New Roman"/>
            <family val="1"/>
          </rPr>
          <t xml:space="preserve"> y el Valor Residual se añade en el atributo de VF (Valor Final).
       </t>
        </r>
        <r>
          <rPr>
            <b/>
            <sz val="12"/>
            <color indexed="81"/>
            <rFont val="Times New Roman"/>
            <family val="1"/>
          </rPr>
          <t>PAGO</t>
        </r>
        <r>
          <rPr>
            <sz val="11"/>
            <color indexed="81"/>
            <rFont val="Times New Roman"/>
            <family val="1"/>
          </rPr>
          <t>(</t>
        </r>
        <r>
          <rPr>
            <b/>
            <sz val="11"/>
            <color indexed="81"/>
            <rFont val="Times New Roman"/>
            <family val="1"/>
          </rPr>
          <t>tasa</t>
        </r>
        <r>
          <rPr>
            <sz val="11"/>
            <color indexed="81"/>
            <rFont val="Times New Roman"/>
            <family val="1"/>
          </rPr>
          <t>;</t>
        </r>
        <r>
          <rPr>
            <b/>
            <sz val="11"/>
            <color indexed="81"/>
            <rFont val="Times New Roman"/>
            <family val="1"/>
          </rPr>
          <t>nper</t>
        </r>
        <r>
          <rPr>
            <sz val="11"/>
            <color indexed="81"/>
            <rFont val="Times New Roman"/>
            <family val="1"/>
          </rPr>
          <t>;</t>
        </r>
        <r>
          <rPr>
            <b/>
            <sz val="11"/>
            <color indexed="81"/>
            <rFont val="Times New Roman"/>
            <family val="1"/>
          </rPr>
          <t>va</t>
        </r>
        <r>
          <rPr>
            <sz val="11"/>
            <color indexed="81"/>
            <rFont val="Times New Roman"/>
            <family val="1"/>
          </rPr>
          <t xml:space="preserve">;vf;tipo)
</t>
        </r>
      </text>
    </comment>
    <comment ref="G79" authorId="0" shapeId="0">
      <text>
        <r>
          <rPr>
            <sz val="8"/>
            <color indexed="81"/>
            <rFont val="Tahoma"/>
            <family val="2"/>
          </rPr>
          <t>El Capital Vivo al final no es cero pq en una operación de Leasing existe un VALOR RESIDUAL</t>
        </r>
      </text>
    </comment>
  </commentList>
</comments>
</file>

<file path=xl/comments2.xml><?xml version="1.0" encoding="utf-8"?>
<comments xmlns="http://schemas.openxmlformats.org/spreadsheetml/2006/main">
  <authors>
    <author>Adolfo</author>
  </authors>
  <commentList>
    <comment ref="H81" authorId="0" shapeId="0">
      <text>
        <r>
          <rPr>
            <sz val="8"/>
            <color indexed="81"/>
            <rFont val="Tahoma"/>
            <family val="2"/>
          </rPr>
          <t>El Capital Vivo al final no es cero pq en una operación de Leasing existe un VALOR RESIDUAL</t>
        </r>
      </text>
    </comment>
  </commentList>
</comments>
</file>

<file path=xl/comments3.xml><?xml version="1.0" encoding="utf-8"?>
<comments xmlns="http://schemas.openxmlformats.org/spreadsheetml/2006/main">
  <authors>
    <author>Adolfo</author>
  </authors>
  <commentList>
    <comment ref="C18" authorId="0" shapeId="0">
      <text>
        <r>
          <rPr>
            <sz val="8"/>
            <color indexed="81"/>
            <rFont val="Tahoma"/>
            <family val="2"/>
          </rPr>
          <t>Considerando el pago prepagable, de n+1 periodos.</t>
        </r>
      </text>
    </comment>
  </commentList>
</comments>
</file>

<file path=xl/comments4.xml><?xml version="1.0" encoding="utf-8"?>
<comments xmlns="http://schemas.openxmlformats.org/spreadsheetml/2006/main">
  <authors>
    <author>Adolfo</author>
  </authors>
  <commentList>
    <comment ref="G17" authorId="0" shapeId="0">
      <text>
        <r>
          <rPr>
            <sz val="12"/>
            <color indexed="81"/>
            <rFont val="Tahoma"/>
            <family val="2"/>
          </rPr>
          <t>+PAGO(0,25%;10*12+1;-1300000;;1)</t>
        </r>
      </text>
    </comment>
    <comment ref="G137" authorId="0" shapeId="0">
      <text>
        <r>
          <rPr>
            <sz val="8"/>
            <color indexed="81"/>
            <rFont val="Tahoma"/>
            <family val="2"/>
          </rPr>
          <t>En la última mensualidad se añaden 0,59 €, necesarios para ajustar el cuadro de amortización. Este pequeño error surge por los redondeos.</t>
        </r>
      </text>
    </comment>
  </commentList>
</comments>
</file>

<file path=xl/sharedStrings.xml><?xml version="1.0" encoding="utf-8"?>
<sst xmlns="http://schemas.openxmlformats.org/spreadsheetml/2006/main" count="84" uniqueCount="50">
  <si>
    <t>Leasing</t>
  </si>
  <si>
    <t>Elaborar el cuadro de amortización de una operación de Leasing con la siguientes características:</t>
  </si>
  <si>
    <t>La operación permite disponer de una maquinaria de precio 500.000 €</t>
  </si>
  <si>
    <t>Duración 5 años</t>
  </si>
  <si>
    <t>Valor residual 80.000 €</t>
  </si>
  <si>
    <t>Pagos mensuales constantes</t>
  </si>
  <si>
    <t>Año</t>
  </si>
  <si>
    <t>Mes</t>
  </si>
  <si>
    <t>Mensualidad</t>
  </si>
  <si>
    <t>Cuota Intereses</t>
  </si>
  <si>
    <t>Cuota Amortización</t>
  </si>
  <si>
    <t>Capital Vivo</t>
  </si>
  <si>
    <t>Capital Amortizado</t>
  </si>
  <si>
    <t>Tipo de interés fijo del 8% efectivo anual.</t>
  </si>
  <si>
    <t>Tipo anual</t>
  </si>
  <si>
    <t>Tipo mensual</t>
  </si>
  <si>
    <t>Años</t>
  </si>
  <si>
    <t>Meses</t>
  </si>
  <si>
    <t>Valor Residual</t>
  </si>
  <si>
    <t>Leasing.xls</t>
  </si>
  <si>
    <t>Leasing a tipo variable</t>
  </si>
  <si>
    <t>El Euribor ha resultado ser en estos años: 2.3%, 2.2%, 2.7%, 3.1% y 3.9%</t>
  </si>
  <si>
    <t>Tipo variable</t>
  </si>
  <si>
    <t>E + 5%</t>
  </si>
  <si>
    <t>Euribor</t>
  </si>
  <si>
    <t>E+5%</t>
  </si>
  <si>
    <t>T. mensual</t>
  </si>
  <si>
    <t>Tasa mensual efectiva</t>
  </si>
  <si>
    <t>Tipo de interés anual variable Euribor + 5%, con revisión anual.</t>
  </si>
  <si>
    <t>Anualidad</t>
  </si>
  <si>
    <t>Principal</t>
  </si>
  <si>
    <t>Leasing Prepagable</t>
  </si>
  <si>
    <t>Duración 15 años</t>
  </si>
  <si>
    <t>Pagos anuales constantes prepagables</t>
  </si>
  <si>
    <t>PAGO</t>
  </si>
  <si>
    <t>Leasing donde el VR = última cuota</t>
  </si>
  <si>
    <t>Elaborar el Cuadro de Amortización de una operación de Leasing de importe 1.300.000 €, duración 10 años, tipo de interés del 3% nominal anual, donde el valor residual es igual al importe de una cuota.</t>
  </si>
  <si>
    <t>Importe</t>
  </si>
  <si>
    <t>Tipo nominal anual</t>
  </si>
  <si>
    <t>Una cuota</t>
  </si>
  <si>
    <t>Recuperacion del coste</t>
  </si>
  <si>
    <t>Cuota nº</t>
  </si>
  <si>
    <t>Periodo</t>
  </si>
  <si>
    <t>Acumulado</t>
  </si>
  <si>
    <t>Carga financiera</t>
  </si>
  <si>
    <t>Cuota neta</t>
  </si>
  <si>
    <t>Cap. Vivo</t>
  </si>
  <si>
    <t>Impuesto</t>
  </si>
  <si>
    <t>Total cuota</t>
  </si>
  <si>
    <t>VR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</si>
</sst>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7" formatCode="#,##0.00\ &quot;€&quot;;[Red]\-#,##0.00\ &quot;€&quot;"/>
    <numFmt numFmtId="170" formatCode="_-* #,##0.00\ &quot;€&quot;_-;\-* #,##0.00\ &quot;€&quot;_-;_-* &quot;-&quot;??\ &quot;€&quot;_-;_-@_-"/>
    <numFmt numFmtId="174" formatCode="0.0000%"/>
    <numFmt numFmtId="176" formatCode="#,##0.00\ &quot;€&quot;"/>
    <numFmt numFmtId="177" formatCode="0%\ &quot;IVA&quot;"/>
    <numFmt numFmtId="178" formatCode="#,##0.000\ &quot;€&quot;;[Red]\-#,##0.000\ &quot;€&quot;"/>
  </numFmts>
  <fonts count="17">
    <font>
      <sz val="10"/>
      <name val="Arial"/>
    </font>
    <font>
      <sz val="10"/>
      <name val="Arial"/>
    </font>
    <font>
      <sz val="8"/>
      <color indexed="81"/>
      <name val="Tahoma"/>
      <family val="2"/>
    </font>
    <font>
      <sz val="8"/>
      <name val="Arial"/>
      <family val="2"/>
    </font>
    <font>
      <sz val="11"/>
      <color indexed="81"/>
      <name val="Times New Roman"/>
      <family val="1"/>
    </font>
    <font>
      <b/>
      <sz val="11"/>
      <color indexed="10"/>
      <name val="Times New Roman"/>
      <family val="1"/>
    </font>
    <font>
      <b/>
      <sz val="11"/>
      <color indexed="81"/>
      <name val="Times New Roman"/>
      <family val="1"/>
    </font>
    <font>
      <b/>
      <sz val="12"/>
      <color indexed="81"/>
      <name val="Times New Roman"/>
      <family val="1"/>
    </font>
    <font>
      <sz val="10"/>
      <name val="Palatino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indexed="13"/>
      <name val="Calibri"/>
      <family val="2"/>
      <scheme val="minor"/>
    </font>
    <font>
      <b/>
      <sz val="10"/>
      <name val="Calibri"/>
      <family val="2"/>
      <scheme val="minor"/>
    </font>
    <font>
      <sz val="26"/>
      <color indexed="13"/>
      <name val="Calibri"/>
      <family val="2"/>
      <scheme val="minor"/>
    </font>
    <font>
      <sz val="26"/>
      <name val="Calibri"/>
      <family val="2"/>
      <scheme val="minor"/>
    </font>
    <font>
      <sz val="22"/>
      <color indexed="13"/>
      <name val="Calibri"/>
      <family val="2"/>
      <scheme val="minor"/>
    </font>
    <font>
      <sz val="12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70" fontId="8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9" fillId="0" borderId="0" xfId="0" applyFont="1"/>
    <xf numFmtId="0" fontId="10" fillId="0" borderId="0" xfId="0" applyFont="1"/>
    <xf numFmtId="0" fontId="10" fillId="2" borderId="0" xfId="0" applyFont="1" applyFill="1" applyBorder="1"/>
    <xf numFmtId="0" fontId="10" fillId="3" borderId="1" xfId="0" applyFont="1" applyFill="1" applyBorder="1" applyAlignment="1">
      <alignment horizontal="left" indent="1"/>
    </xf>
    <xf numFmtId="9" fontId="10" fillId="7" borderId="1" xfId="0" applyNumberFormat="1" applyFont="1" applyFill="1" applyBorder="1"/>
    <xf numFmtId="174" fontId="10" fillId="6" borderId="1" xfId="3" applyNumberFormat="1" applyFont="1" applyFill="1" applyBorder="1"/>
    <xf numFmtId="0" fontId="10" fillId="7" borderId="1" xfId="3" applyNumberFormat="1" applyFont="1" applyFill="1" applyBorder="1"/>
    <xf numFmtId="0" fontId="10" fillId="6" borderId="1" xfId="3" applyNumberFormat="1" applyFont="1" applyFill="1" applyBorder="1"/>
    <xf numFmtId="167" fontId="10" fillId="7" borderId="1" xfId="0" applyNumberFormat="1" applyFont="1" applyFill="1" applyBorder="1"/>
    <xf numFmtId="0" fontId="12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0" fillId="11" borderId="1" xfId="0" applyFont="1" applyFill="1" applyBorder="1"/>
    <xf numFmtId="167" fontId="10" fillId="11" borderId="1" xfId="0" applyNumberFormat="1" applyFont="1" applyFill="1" applyBorder="1"/>
    <xf numFmtId="167" fontId="12" fillId="11" borderId="1" xfId="0" applyNumberFormat="1" applyFont="1" applyFill="1" applyBorder="1"/>
    <xf numFmtId="0" fontId="10" fillId="4" borderId="1" xfId="0" applyFont="1" applyFill="1" applyBorder="1"/>
    <xf numFmtId="167" fontId="10" fillId="4" borderId="1" xfId="0" applyNumberFormat="1" applyFont="1" applyFill="1" applyBorder="1"/>
    <xf numFmtId="167" fontId="10" fillId="10" borderId="1" xfId="0" applyNumberFormat="1" applyFont="1" applyFill="1" applyBorder="1"/>
    <xf numFmtId="9" fontId="10" fillId="7" borderId="1" xfId="0" applyNumberFormat="1" applyFont="1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0" fontId="10" fillId="8" borderId="1" xfId="0" applyFont="1" applyFill="1" applyBorder="1"/>
    <xf numFmtId="10" fontId="10" fillId="8" borderId="1" xfId="0" applyNumberFormat="1" applyFont="1" applyFill="1" applyBorder="1"/>
    <xf numFmtId="174" fontId="10" fillId="8" borderId="1" xfId="3" applyNumberFormat="1" applyFont="1" applyFill="1" applyBorder="1"/>
    <xf numFmtId="176" fontId="10" fillId="11" borderId="1" xfId="0" applyNumberFormat="1" applyFont="1" applyFill="1" applyBorder="1"/>
    <xf numFmtId="176" fontId="12" fillId="11" borderId="1" xfId="0" applyNumberFormat="1" applyFont="1" applyFill="1" applyBorder="1"/>
    <xf numFmtId="174" fontId="10" fillId="4" borderId="1" xfId="3" applyNumberFormat="1" applyFont="1" applyFill="1" applyBorder="1"/>
    <xf numFmtId="176" fontId="10" fillId="4" borderId="1" xfId="0" applyNumberFormat="1" applyFont="1" applyFill="1" applyBorder="1"/>
    <xf numFmtId="176" fontId="10" fillId="12" borderId="1" xfId="0" applyNumberFormat="1" applyFont="1" applyFill="1" applyBorder="1"/>
    <xf numFmtId="0" fontId="13" fillId="13" borderId="4" xfId="0" applyFont="1" applyFill="1" applyBorder="1" applyAlignment="1">
      <alignment horizontal="center" vertical="center" wrapText="1"/>
    </xf>
    <xf numFmtId="0" fontId="11" fillId="13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0" fillId="2" borderId="2" xfId="0" applyFont="1" applyFill="1" applyBorder="1"/>
    <xf numFmtId="0" fontId="10" fillId="2" borderId="7" xfId="0" applyFont="1" applyFill="1" applyBorder="1"/>
    <xf numFmtId="0" fontId="10" fillId="2" borderId="3" xfId="0" applyFont="1" applyFill="1" applyBorder="1"/>
    <xf numFmtId="0" fontId="10" fillId="2" borderId="8" xfId="0" applyFont="1" applyFill="1" applyBorder="1" applyAlignment="1">
      <alignment horizontal="left" indent="1"/>
    </xf>
    <xf numFmtId="0" fontId="10" fillId="2" borderId="9" xfId="0" applyFont="1" applyFill="1" applyBorder="1"/>
    <xf numFmtId="0" fontId="10" fillId="2" borderId="10" xfId="0" applyFont="1" applyFill="1" applyBorder="1" applyAlignment="1">
      <alignment horizontal="left" indent="1"/>
    </xf>
    <xf numFmtId="0" fontId="10" fillId="2" borderId="11" xfId="0" applyFont="1" applyFill="1" applyBorder="1"/>
    <xf numFmtId="0" fontId="10" fillId="2" borderId="12" xfId="0" applyFont="1" applyFill="1" applyBorder="1"/>
    <xf numFmtId="0" fontId="13" fillId="13" borderId="4" xfId="0" applyFont="1" applyFill="1" applyBorder="1" applyAlignment="1">
      <alignment horizontal="center" vertical="top" wrapText="1"/>
    </xf>
    <xf numFmtId="0" fontId="11" fillId="13" borderId="5" xfId="0" applyFont="1" applyFill="1" applyBorder="1" applyAlignment="1">
      <alignment horizontal="center" vertical="top" wrapText="1"/>
    </xf>
    <xf numFmtId="0" fontId="11" fillId="13" borderId="6" xfId="0" applyFont="1" applyFill="1" applyBorder="1" applyAlignment="1">
      <alignment horizontal="center" vertical="top" wrapText="1"/>
    </xf>
    <xf numFmtId="177" fontId="12" fillId="5" borderId="1" xfId="0" applyNumberFormat="1" applyFont="1" applyFill="1" applyBorder="1" applyAlignment="1">
      <alignment horizontal="center" vertical="center" wrapText="1"/>
    </xf>
    <xf numFmtId="167" fontId="10" fillId="8" borderId="1" xfId="0" applyNumberFormat="1" applyFont="1" applyFill="1" applyBorder="1"/>
    <xf numFmtId="167" fontId="10" fillId="12" borderId="1" xfId="0" applyNumberFormat="1" applyFont="1" applyFill="1" applyBorder="1"/>
    <xf numFmtId="0" fontId="13" fillId="13" borderId="5" xfId="0" applyFont="1" applyFill="1" applyBorder="1" applyAlignment="1">
      <alignment horizontal="center" vertical="top" wrapText="1"/>
    </xf>
    <xf numFmtId="0" fontId="14" fillId="0" borderId="6" xfId="0" applyFont="1" applyBorder="1" applyAlignment="1">
      <alignment vertical="top" wrapText="1"/>
    </xf>
    <xf numFmtId="0" fontId="10" fillId="0" borderId="0" xfId="2" applyFont="1"/>
    <xf numFmtId="0" fontId="10" fillId="2" borderId="0" xfId="2" applyFont="1" applyFill="1" applyBorder="1" applyAlignment="1">
      <alignment vertical="center" wrapText="1"/>
    </xf>
    <xf numFmtId="0" fontId="10" fillId="0" borderId="0" xfId="2" applyFont="1" applyAlignment="1"/>
    <xf numFmtId="0" fontId="10" fillId="14" borderId="1" xfId="2" applyFont="1" applyFill="1" applyBorder="1" applyAlignment="1">
      <alignment wrapText="1"/>
    </xf>
    <xf numFmtId="170" fontId="10" fillId="14" borderId="1" xfId="1" applyFont="1" applyFill="1" applyBorder="1"/>
    <xf numFmtId="0" fontId="10" fillId="14" borderId="1" xfId="2" applyFont="1" applyFill="1" applyBorder="1"/>
    <xf numFmtId="4" fontId="10" fillId="0" borderId="0" xfId="2" applyNumberFormat="1" applyFont="1"/>
    <xf numFmtId="9" fontId="10" fillId="14" borderId="1" xfId="2" applyNumberFormat="1" applyFont="1" applyFill="1" applyBorder="1"/>
    <xf numFmtId="10" fontId="10" fillId="14" borderId="1" xfId="3" applyNumberFormat="1" applyFont="1" applyFill="1" applyBorder="1"/>
    <xf numFmtId="0" fontId="10" fillId="14" borderId="1" xfId="2" applyFont="1" applyFill="1" applyBorder="1" applyAlignment="1">
      <alignment horizontal="center"/>
    </xf>
    <xf numFmtId="178" fontId="10" fillId="0" borderId="0" xfId="2" applyNumberFormat="1" applyFont="1"/>
    <xf numFmtId="0" fontId="12" fillId="8" borderId="2" xfId="2" applyFont="1" applyFill="1" applyBorder="1" applyAlignment="1">
      <alignment horizontal="center"/>
    </xf>
    <xf numFmtId="0" fontId="12" fillId="8" borderId="3" xfId="2" applyFont="1" applyFill="1" applyBorder="1" applyAlignment="1">
      <alignment horizontal="center"/>
    </xf>
    <xf numFmtId="0" fontId="12" fillId="8" borderId="1" xfId="2" applyFont="1" applyFill="1" applyBorder="1" applyAlignment="1">
      <alignment horizontal="center"/>
    </xf>
    <xf numFmtId="0" fontId="10" fillId="5" borderId="1" xfId="2" applyFont="1" applyFill="1" applyBorder="1"/>
    <xf numFmtId="167" fontId="10" fillId="5" borderId="1" xfId="2" applyNumberFormat="1" applyFont="1" applyFill="1" applyBorder="1"/>
    <xf numFmtId="167" fontId="10" fillId="4" borderId="1" xfId="2" applyNumberFormat="1" applyFont="1" applyFill="1" applyBorder="1"/>
    <xf numFmtId="0" fontId="10" fillId="4" borderId="1" xfId="2" applyFont="1" applyFill="1" applyBorder="1"/>
    <xf numFmtId="0" fontId="10" fillId="5" borderId="1" xfId="2" applyFont="1" applyFill="1" applyBorder="1" applyAlignment="1">
      <alignment horizontal="right"/>
    </xf>
    <xf numFmtId="0" fontId="10" fillId="2" borderId="2" xfId="2" applyFont="1" applyFill="1" applyBorder="1" applyAlignment="1">
      <alignment vertical="center" wrapText="1"/>
    </xf>
    <xf numFmtId="0" fontId="10" fillId="2" borderId="7" xfId="2" applyFont="1" applyFill="1" applyBorder="1" applyAlignment="1">
      <alignment vertical="center" wrapText="1"/>
    </xf>
    <xf numFmtId="0" fontId="10" fillId="2" borderId="3" xfId="2" applyFont="1" applyFill="1" applyBorder="1" applyAlignment="1">
      <alignment vertical="center" wrapText="1"/>
    </xf>
    <xf numFmtId="0" fontId="10" fillId="2" borderId="8" xfId="2" applyFont="1" applyFill="1" applyBorder="1" applyAlignment="1">
      <alignment vertical="center" wrapText="1"/>
    </xf>
    <xf numFmtId="0" fontId="10" fillId="2" borderId="9" xfId="2" applyFont="1" applyFill="1" applyBorder="1" applyAlignment="1">
      <alignment vertical="center" wrapText="1"/>
    </xf>
    <xf numFmtId="0" fontId="10" fillId="2" borderId="10" xfId="2" applyFont="1" applyFill="1" applyBorder="1" applyAlignment="1">
      <alignment vertical="center" wrapText="1"/>
    </xf>
    <xf numFmtId="0" fontId="10" fillId="2" borderId="11" xfId="2" applyFont="1" applyFill="1" applyBorder="1" applyAlignment="1">
      <alignment vertical="center" wrapText="1"/>
    </xf>
    <xf numFmtId="0" fontId="10" fillId="2" borderId="12" xfId="2" applyFont="1" applyFill="1" applyBorder="1" applyAlignment="1">
      <alignment vertical="center" wrapText="1"/>
    </xf>
    <xf numFmtId="0" fontId="15" fillId="13" borderId="4" xfId="2" applyFont="1" applyFill="1" applyBorder="1" applyAlignment="1">
      <alignment horizontal="center" vertical="center" wrapText="1"/>
    </xf>
    <xf numFmtId="0" fontId="11" fillId="13" borderId="5" xfId="2" applyFont="1" applyFill="1" applyBorder="1" applyAlignment="1">
      <alignment horizontal="center" vertical="center" wrapText="1"/>
    </xf>
    <xf numFmtId="0" fontId="11" fillId="13" borderId="6" xfId="2" applyFont="1" applyFill="1" applyBorder="1" applyAlignment="1">
      <alignment horizontal="center" vertical="center" wrapText="1"/>
    </xf>
  </cellXfs>
  <cellStyles count="4">
    <cellStyle name="Euro" xfId="1"/>
    <cellStyle name="Normal" xfId="0" builtinId="0"/>
    <cellStyle name="Normal_Ejemplo Leasing" xfId="2"/>
    <cellStyle name="Porcentaje" xfId="3" builtinId="5"/>
  </cellStyles>
  <dxfs count="3">
    <dxf>
      <fill>
        <patternFill>
          <bgColor indexed="15"/>
        </patternFill>
      </fill>
    </dxf>
    <dxf>
      <fill>
        <patternFill>
          <bgColor indexed="47"/>
        </patternFill>
      </fill>
    </dxf>
    <dxf>
      <fill>
        <patternFill>
          <bgColor indexed="1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79"/>
  <sheetViews>
    <sheetView showGridLines="0" tabSelected="1" workbookViewId="0"/>
  </sheetViews>
  <sheetFormatPr baseColWidth="10" defaultRowHeight="12.75"/>
  <cols>
    <col min="1" max="1" width="2.5703125" style="2" customWidth="1"/>
    <col min="2" max="3" width="11.42578125" style="2"/>
    <col min="4" max="4" width="14.85546875" style="2" bestFit="1" customWidth="1"/>
    <col min="5" max="5" width="11.5703125" style="2" bestFit="1" customWidth="1"/>
    <col min="6" max="6" width="12.85546875" style="2" customWidth="1"/>
    <col min="7" max="7" width="11.85546875" style="2" bestFit="1" customWidth="1"/>
    <col min="8" max="8" width="11.7109375" style="2" bestFit="1" customWidth="1"/>
    <col min="9" max="16384" width="11.42578125" style="2"/>
  </cols>
  <sheetData>
    <row r="1" spans="1:8">
      <c r="A1" s="1" t="s">
        <v>19</v>
      </c>
    </row>
    <row r="2" spans="1:8" ht="33.75" customHeight="1">
      <c r="B2" s="40" t="s">
        <v>0</v>
      </c>
      <c r="C2" s="41"/>
      <c r="D2" s="42"/>
    </row>
    <row r="5" spans="1:8">
      <c r="B5" s="32" t="s">
        <v>1</v>
      </c>
      <c r="C5" s="33"/>
      <c r="D5" s="33"/>
      <c r="E5" s="33"/>
      <c r="F5" s="33"/>
      <c r="G5" s="33"/>
      <c r="H5" s="34"/>
    </row>
    <row r="6" spans="1:8">
      <c r="B6" s="35" t="s">
        <v>2</v>
      </c>
      <c r="C6" s="3"/>
      <c r="D6" s="3"/>
      <c r="E6" s="3"/>
      <c r="F6" s="3"/>
      <c r="G6" s="3"/>
      <c r="H6" s="36"/>
    </row>
    <row r="7" spans="1:8">
      <c r="B7" s="35" t="s">
        <v>3</v>
      </c>
      <c r="C7" s="3"/>
      <c r="D7" s="3"/>
      <c r="E7" s="3"/>
      <c r="F7" s="3"/>
      <c r="G7" s="3"/>
      <c r="H7" s="36"/>
    </row>
    <row r="8" spans="1:8">
      <c r="B8" s="35" t="s">
        <v>4</v>
      </c>
      <c r="C8" s="3"/>
      <c r="D8" s="3"/>
      <c r="E8" s="3"/>
      <c r="F8" s="3"/>
      <c r="G8" s="3"/>
      <c r="H8" s="36"/>
    </row>
    <row r="9" spans="1:8">
      <c r="B9" s="35" t="s">
        <v>5</v>
      </c>
      <c r="C9" s="3"/>
      <c r="D9" s="3"/>
      <c r="E9" s="3"/>
      <c r="F9" s="3"/>
      <c r="G9" s="3"/>
      <c r="H9" s="36"/>
    </row>
    <row r="10" spans="1:8">
      <c r="B10" s="37" t="s">
        <v>13</v>
      </c>
      <c r="C10" s="38"/>
      <c r="D10" s="38"/>
      <c r="E10" s="38"/>
      <c r="F10" s="38"/>
      <c r="G10" s="38"/>
      <c r="H10" s="39"/>
    </row>
    <row r="12" spans="1:8">
      <c r="D12" s="4" t="s">
        <v>14</v>
      </c>
      <c r="E12" s="5">
        <v>0.08</v>
      </c>
    </row>
    <row r="13" spans="1:8">
      <c r="D13" s="4" t="s">
        <v>15</v>
      </c>
      <c r="E13" s="6">
        <f>+(1+E12)^(1/12)-1</f>
        <v>6.4340301100034303E-3</v>
      </c>
    </row>
    <row r="14" spans="1:8">
      <c r="D14" s="4" t="s">
        <v>16</v>
      </c>
      <c r="E14" s="7">
        <v>5</v>
      </c>
    </row>
    <row r="15" spans="1:8">
      <c r="D15" s="4" t="s">
        <v>17</v>
      </c>
      <c r="E15" s="8">
        <f>+E14*12</f>
        <v>60</v>
      </c>
    </row>
    <row r="16" spans="1:8">
      <c r="D16" s="4" t="s">
        <v>18</v>
      </c>
      <c r="E16" s="9">
        <v>80000</v>
      </c>
    </row>
    <row r="18" spans="2:9" ht="25.5">
      <c r="B18" s="10" t="s">
        <v>6</v>
      </c>
      <c r="C18" s="10" t="s">
        <v>7</v>
      </c>
      <c r="D18" s="10" t="s">
        <v>8</v>
      </c>
      <c r="E18" s="10" t="s">
        <v>9</v>
      </c>
      <c r="F18" s="10" t="s">
        <v>10</v>
      </c>
      <c r="G18" s="10" t="s">
        <v>11</v>
      </c>
      <c r="H18" s="10" t="s">
        <v>12</v>
      </c>
      <c r="I18" s="11"/>
    </row>
    <row r="19" spans="2:9">
      <c r="B19" s="12">
        <v>0</v>
      </c>
      <c r="C19" s="12">
        <v>0</v>
      </c>
      <c r="D19" s="13"/>
      <c r="E19" s="13"/>
      <c r="F19" s="13"/>
      <c r="G19" s="14">
        <v>500000</v>
      </c>
      <c r="H19" s="13"/>
    </row>
    <row r="20" spans="2:9">
      <c r="B20" s="15">
        <f>+INT(C19/12)+1</f>
        <v>1</v>
      </c>
      <c r="C20" s="15">
        <v>1</v>
      </c>
      <c r="D20" s="16">
        <f>PMT($E$13,$E$15,-$G$19,$E$16)</f>
        <v>8974.8053509209003</v>
      </c>
      <c r="E20" s="16">
        <f>+G19*$E$13</f>
        <v>3217.0150550017152</v>
      </c>
      <c r="F20" s="16">
        <f>+D20-E20</f>
        <v>5757.7902959191852</v>
      </c>
      <c r="G20" s="16">
        <f>+G19-F20</f>
        <v>494242.20970408083</v>
      </c>
      <c r="H20" s="16">
        <f>+H19+F20</f>
        <v>5757.7902959191852</v>
      </c>
    </row>
    <row r="21" spans="2:9">
      <c r="B21" s="15">
        <f t="shared" ref="B21:B79" si="0">+INT(C20/12)+1</f>
        <v>1</v>
      </c>
      <c r="C21" s="15">
        <v>2</v>
      </c>
      <c r="D21" s="16">
        <f t="shared" ref="D21:D79" si="1">PMT($E$13,$E$15,-$G$19,$E$16)</f>
        <v>8974.8053509209003</v>
      </c>
      <c r="E21" s="16">
        <f t="shared" ref="E21:E79" si="2">+G20*$E$13</f>
        <v>3179.9692588706857</v>
      </c>
      <c r="F21" s="16">
        <f t="shared" ref="F21:F79" si="3">+D21-E21</f>
        <v>5794.8360920502146</v>
      </c>
      <c r="G21" s="16">
        <f t="shared" ref="G21:G79" si="4">+G20-F21</f>
        <v>488447.37361203064</v>
      </c>
      <c r="H21" s="16">
        <f t="shared" ref="H21:H79" si="5">+H20+F21</f>
        <v>11552.6263879694</v>
      </c>
    </row>
    <row r="22" spans="2:9">
      <c r="B22" s="15">
        <f t="shared" si="0"/>
        <v>1</v>
      </c>
      <c r="C22" s="15">
        <v>3</v>
      </c>
      <c r="D22" s="16">
        <f t="shared" si="1"/>
        <v>8974.8053509209003</v>
      </c>
      <c r="E22" s="16">
        <f t="shared" si="2"/>
        <v>3142.6851089719003</v>
      </c>
      <c r="F22" s="16">
        <f t="shared" si="3"/>
        <v>5832.120241949</v>
      </c>
      <c r="G22" s="16">
        <f t="shared" si="4"/>
        <v>482615.25337008166</v>
      </c>
      <c r="H22" s="16">
        <f t="shared" si="5"/>
        <v>17384.746629918402</v>
      </c>
    </row>
    <row r="23" spans="2:9">
      <c r="B23" s="15">
        <f t="shared" si="0"/>
        <v>1</v>
      </c>
      <c r="C23" s="15">
        <v>4</v>
      </c>
      <c r="D23" s="16">
        <f t="shared" si="1"/>
        <v>8974.8053509209003</v>
      </c>
      <c r="E23" s="16">
        <f t="shared" si="2"/>
        <v>3105.16107173004</v>
      </c>
      <c r="F23" s="16">
        <f t="shared" si="3"/>
        <v>5869.6442791908603</v>
      </c>
      <c r="G23" s="16">
        <f t="shared" si="4"/>
        <v>476745.60909089079</v>
      </c>
      <c r="H23" s="16">
        <f t="shared" si="5"/>
        <v>23254.390909109261</v>
      </c>
    </row>
    <row r="24" spans="2:9">
      <c r="B24" s="15">
        <f t="shared" si="0"/>
        <v>1</v>
      </c>
      <c r="C24" s="15">
        <v>5</v>
      </c>
      <c r="D24" s="16">
        <f t="shared" si="1"/>
        <v>8974.8053509209003</v>
      </c>
      <c r="E24" s="16">
        <f t="shared" si="2"/>
        <v>3067.3956037027165</v>
      </c>
      <c r="F24" s="16">
        <f t="shared" si="3"/>
        <v>5907.4097472181838</v>
      </c>
      <c r="G24" s="16">
        <f t="shared" si="4"/>
        <v>470838.1993436726</v>
      </c>
      <c r="H24" s="16">
        <f t="shared" si="5"/>
        <v>29161.800656327447</v>
      </c>
    </row>
    <row r="25" spans="2:9">
      <c r="B25" s="15">
        <f t="shared" si="0"/>
        <v>1</v>
      </c>
      <c r="C25" s="15">
        <v>6</v>
      </c>
      <c r="D25" s="16">
        <f t="shared" si="1"/>
        <v>8974.8053509209003</v>
      </c>
      <c r="E25" s="16">
        <f t="shared" si="2"/>
        <v>3029.3871515169867</v>
      </c>
      <c r="F25" s="16">
        <f t="shared" si="3"/>
        <v>5945.4181994039136</v>
      </c>
      <c r="G25" s="16">
        <f t="shared" si="4"/>
        <v>464892.78114426869</v>
      </c>
      <c r="H25" s="16">
        <f t="shared" si="5"/>
        <v>35107.218855731364</v>
      </c>
    </row>
    <row r="26" spans="2:9">
      <c r="B26" s="15">
        <f t="shared" si="0"/>
        <v>1</v>
      </c>
      <c r="C26" s="15">
        <v>7</v>
      </c>
      <c r="D26" s="16">
        <f t="shared" si="1"/>
        <v>8974.8053509209003</v>
      </c>
      <c r="E26" s="16">
        <f t="shared" si="2"/>
        <v>2991.1341518054596</v>
      </c>
      <c r="F26" s="16">
        <f t="shared" si="3"/>
        <v>5983.6711991154407</v>
      </c>
      <c r="G26" s="16">
        <f t="shared" si="4"/>
        <v>458909.10994515324</v>
      </c>
      <c r="H26" s="16">
        <f t="shared" si="5"/>
        <v>41090.890054846808</v>
      </c>
    </row>
    <row r="27" spans="2:9">
      <c r="B27" s="15">
        <f t="shared" si="0"/>
        <v>1</v>
      </c>
      <c r="C27" s="15">
        <v>8</v>
      </c>
      <c r="D27" s="16">
        <f t="shared" si="1"/>
        <v>8974.8053509209003</v>
      </c>
      <c r="E27" s="16">
        <f t="shared" si="2"/>
        <v>2952.6350311419906</v>
      </c>
      <c r="F27" s="16">
        <f t="shared" si="3"/>
        <v>6022.1703197789102</v>
      </c>
      <c r="G27" s="16">
        <f t="shared" si="4"/>
        <v>452886.93962537433</v>
      </c>
      <c r="H27" s="16">
        <f t="shared" si="5"/>
        <v>47113.060374625718</v>
      </c>
    </row>
    <row r="28" spans="2:9">
      <c r="B28" s="15">
        <f t="shared" si="0"/>
        <v>1</v>
      </c>
      <c r="C28" s="15">
        <v>9</v>
      </c>
      <c r="D28" s="16">
        <f t="shared" si="1"/>
        <v>8974.8053509209003</v>
      </c>
      <c r="E28" s="16">
        <f t="shared" si="2"/>
        <v>2913.8882059769639</v>
      </c>
      <c r="F28" s="16">
        <f t="shared" si="3"/>
        <v>6060.9171449439364</v>
      </c>
      <c r="G28" s="16">
        <f t="shared" si="4"/>
        <v>446826.02248043037</v>
      </c>
      <c r="H28" s="16">
        <f t="shared" si="5"/>
        <v>53173.977519569657</v>
      </c>
    </row>
    <row r="29" spans="2:9">
      <c r="B29" s="15">
        <f t="shared" si="0"/>
        <v>1</v>
      </c>
      <c r="C29" s="15">
        <v>10</v>
      </c>
      <c r="D29" s="16">
        <f t="shared" si="1"/>
        <v>8974.8053509209003</v>
      </c>
      <c r="E29" s="16">
        <f t="shared" si="2"/>
        <v>2874.8920825721584</v>
      </c>
      <c r="F29" s="16">
        <f t="shared" si="3"/>
        <v>6099.9132683487423</v>
      </c>
      <c r="G29" s="16">
        <f t="shared" si="4"/>
        <v>440726.10921208165</v>
      </c>
      <c r="H29" s="16">
        <f t="shared" si="5"/>
        <v>59273.890787918397</v>
      </c>
    </row>
    <row r="30" spans="2:9">
      <c r="B30" s="15">
        <f t="shared" si="0"/>
        <v>1</v>
      </c>
      <c r="C30" s="15">
        <v>11</v>
      </c>
      <c r="D30" s="16">
        <f t="shared" si="1"/>
        <v>8974.8053509209003</v>
      </c>
      <c r="E30" s="16">
        <f t="shared" si="2"/>
        <v>2835.6450569351937</v>
      </c>
      <c r="F30" s="16">
        <f t="shared" si="3"/>
        <v>6139.1602939857066</v>
      </c>
      <c r="G30" s="16">
        <f t="shared" si="4"/>
        <v>434586.94891809596</v>
      </c>
      <c r="H30" s="16">
        <f t="shared" si="5"/>
        <v>65413.051081904101</v>
      </c>
    </row>
    <row r="31" spans="2:9">
      <c r="B31" s="15">
        <f t="shared" si="0"/>
        <v>1</v>
      </c>
      <c r="C31" s="15">
        <v>12</v>
      </c>
      <c r="D31" s="16">
        <f t="shared" si="1"/>
        <v>8974.8053509209003</v>
      </c>
      <c r="E31" s="16">
        <f t="shared" si="2"/>
        <v>2796.1455147535521</v>
      </c>
      <c r="F31" s="16">
        <f t="shared" si="3"/>
        <v>6178.6598361673477</v>
      </c>
      <c r="G31" s="16">
        <f t="shared" si="4"/>
        <v>428408.28908192861</v>
      </c>
      <c r="H31" s="16">
        <f t="shared" si="5"/>
        <v>71591.710918071447</v>
      </c>
    </row>
    <row r="32" spans="2:9">
      <c r="B32" s="15">
        <f t="shared" si="0"/>
        <v>2</v>
      </c>
      <c r="C32" s="15">
        <v>13</v>
      </c>
      <c r="D32" s="16">
        <f t="shared" si="1"/>
        <v>8974.8053509209003</v>
      </c>
      <c r="E32" s="16">
        <f t="shared" si="2"/>
        <v>2756.3918313281824</v>
      </c>
      <c r="F32" s="16">
        <f t="shared" si="3"/>
        <v>6218.4135195927174</v>
      </c>
      <c r="G32" s="16">
        <f t="shared" si="4"/>
        <v>422189.87556233589</v>
      </c>
      <c r="H32" s="16">
        <f t="shared" si="5"/>
        <v>77810.12443766417</v>
      </c>
    </row>
    <row r="33" spans="2:8">
      <c r="B33" s="15">
        <f t="shared" si="0"/>
        <v>2</v>
      </c>
      <c r="C33" s="15">
        <v>14</v>
      </c>
      <c r="D33" s="16">
        <f t="shared" si="1"/>
        <v>8974.8053509209003</v>
      </c>
      <c r="E33" s="16">
        <f t="shared" si="2"/>
        <v>2716.3823715066706</v>
      </c>
      <c r="F33" s="16">
        <f t="shared" si="3"/>
        <v>6258.4229794142302</v>
      </c>
      <c r="G33" s="16">
        <f t="shared" si="4"/>
        <v>415931.45258292166</v>
      </c>
      <c r="H33" s="16">
        <f t="shared" si="5"/>
        <v>84068.5474170784</v>
      </c>
    </row>
    <row r="34" spans="2:8">
      <c r="B34" s="15">
        <f t="shared" si="0"/>
        <v>2</v>
      </c>
      <c r="C34" s="15">
        <v>15</v>
      </c>
      <c r="D34" s="16">
        <f t="shared" si="1"/>
        <v>8974.8053509209003</v>
      </c>
      <c r="E34" s="16">
        <f t="shared" si="2"/>
        <v>2676.1154896159819</v>
      </c>
      <c r="F34" s="16">
        <f t="shared" si="3"/>
        <v>6298.6898613049179</v>
      </c>
      <c r="G34" s="16">
        <f t="shared" si="4"/>
        <v>409632.76272161672</v>
      </c>
      <c r="H34" s="16">
        <f t="shared" si="5"/>
        <v>90367.237278383313</v>
      </c>
    </row>
    <row r="35" spans="2:8">
      <c r="B35" s="15">
        <f t="shared" si="0"/>
        <v>2</v>
      </c>
      <c r="C35" s="15">
        <v>16</v>
      </c>
      <c r="D35" s="16">
        <f t="shared" si="1"/>
        <v>8974.8053509209003</v>
      </c>
      <c r="E35" s="16">
        <f t="shared" si="2"/>
        <v>2635.5895293947729</v>
      </c>
      <c r="F35" s="16">
        <f t="shared" si="3"/>
        <v>6339.2158215261279</v>
      </c>
      <c r="G35" s="16">
        <f t="shared" si="4"/>
        <v>403293.54690009059</v>
      </c>
      <c r="H35" s="16">
        <f t="shared" si="5"/>
        <v>96706.453099909442</v>
      </c>
    </row>
    <row r="36" spans="2:8">
      <c r="B36" s="15">
        <f t="shared" si="0"/>
        <v>2</v>
      </c>
      <c r="C36" s="15">
        <v>17</v>
      </c>
      <c r="D36" s="16">
        <f t="shared" si="1"/>
        <v>8974.8053509209003</v>
      </c>
      <c r="E36" s="16">
        <f t="shared" si="2"/>
        <v>2594.8028239252635</v>
      </c>
      <c r="F36" s="16">
        <f t="shared" si="3"/>
        <v>6380.0025269956368</v>
      </c>
      <c r="G36" s="16">
        <f t="shared" si="4"/>
        <v>396913.54437309498</v>
      </c>
      <c r="H36" s="16">
        <f t="shared" si="5"/>
        <v>103086.45562690508</v>
      </c>
    </row>
    <row r="37" spans="2:8">
      <c r="B37" s="15">
        <f t="shared" si="0"/>
        <v>2</v>
      </c>
      <c r="C37" s="15">
        <v>18</v>
      </c>
      <c r="D37" s="16">
        <f t="shared" si="1"/>
        <v>8974.8053509209003</v>
      </c>
      <c r="E37" s="16">
        <f t="shared" si="2"/>
        <v>2553.7536955646756</v>
      </c>
      <c r="F37" s="16">
        <f t="shared" si="3"/>
        <v>6421.0516553562247</v>
      </c>
      <c r="G37" s="16">
        <f t="shared" si="4"/>
        <v>390492.49271773873</v>
      </c>
      <c r="H37" s="16">
        <f t="shared" si="5"/>
        <v>109507.5072822613</v>
      </c>
    </row>
    <row r="38" spans="2:8">
      <c r="B38" s="15">
        <f t="shared" si="0"/>
        <v>2</v>
      </c>
      <c r="C38" s="15">
        <v>19</v>
      </c>
      <c r="D38" s="16">
        <f t="shared" si="1"/>
        <v>8974.8053509209003</v>
      </c>
      <c r="E38" s="16">
        <f t="shared" si="2"/>
        <v>2512.4404558762262</v>
      </c>
      <c r="F38" s="16">
        <f t="shared" si="3"/>
        <v>6462.3648950446741</v>
      </c>
      <c r="G38" s="16">
        <f t="shared" si="4"/>
        <v>384030.12782269408</v>
      </c>
      <c r="H38" s="16">
        <f t="shared" si="5"/>
        <v>115969.87217730598</v>
      </c>
    </row>
    <row r="39" spans="2:8">
      <c r="B39" s="15">
        <f t="shared" si="0"/>
        <v>2</v>
      </c>
      <c r="C39" s="15">
        <v>20</v>
      </c>
      <c r="D39" s="16">
        <f t="shared" si="1"/>
        <v>8974.8053509209003</v>
      </c>
      <c r="E39" s="16">
        <f t="shared" si="2"/>
        <v>2470.86140555968</v>
      </c>
      <c r="F39" s="16">
        <f t="shared" si="3"/>
        <v>6503.9439453612204</v>
      </c>
      <c r="G39" s="16">
        <f t="shared" si="4"/>
        <v>377526.18387733283</v>
      </c>
      <c r="H39" s="16">
        <f t="shared" si="5"/>
        <v>122473.81612266719</v>
      </c>
    </row>
    <row r="40" spans="2:8">
      <c r="B40" s="15">
        <f t="shared" si="0"/>
        <v>2</v>
      </c>
      <c r="C40" s="15">
        <v>21</v>
      </c>
      <c r="D40" s="16">
        <f t="shared" si="1"/>
        <v>8974.8053509209003</v>
      </c>
      <c r="E40" s="16">
        <f t="shared" si="2"/>
        <v>2429.0148343814512</v>
      </c>
      <c r="F40" s="16">
        <f t="shared" si="3"/>
        <v>6545.7905165394495</v>
      </c>
      <c r="G40" s="16">
        <f t="shared" si="4"/>
        <v>370980.39336079336</v>
      </c>
      <c r="H40" s="16">
        <f t="shared" si="5"/>
        <v>129019.60663920664</v>
      </c>
    </row>
    <row r="41" spans="2:8">
      <c r="B41" s="15">
        <f t="shared" si="0"/>
        <v>2</v>
      </c>
      <c r="C41" s="15">
        <v>22</v>
      </c>
      <c r="D41" s="16">
        <f t="shared" si="1"/>
        <v>8974.8053509209003</v>
      </c>
      <c r="E41" s="16">
        <f t="shared" si="2"/>
        <v>2386.899021104261</v>
      </c>
      <c r="F41" s="16">
        <f t="shared" si="3"/>
        <v>6587.9063298166393</v>
      </c>
      <c r="G41" s="16">
        <f t="shared" si="4"/>
        <v>364392.48703097674</v>
      </c>
      <c r="H41" s="16">
        <f t="shared" si="5"/>
        <v>135607.51296902329</v>
      </c>
    </row>
    <row r="42" spans="2:8">
      <c r="B42" s="15">
        <f t="shared" si="0"/>
        <v>2</v>
      </c>
      <c r="C42" s="15">
        <v>23</v>
      </c>
      <c r="D42" s="16">
        <f t="shared" si="1"/>
        <v>8974.8053509209003</v>
      </c>
      <c r="E42" s="16">
        <f t="shared" si="2"/>
        <v>2344.5122334163389</v>
      </c>
      <c r="F42" s="16">
        <f t="shared" si="3"/>
        <v>6630.2931175045615</v>
      </c>
      <c r="G42" s="16">
        <f t="shared" si="4"/>
        <v>357762.19391347218</v>
      </c>
      <c r="H42" s="16">
        <f t="shared" si="5"/>
        <v>142237.80608652785</v>
      </c>
    </row>
    <row r="43" spans="2:8">
      <c r="B43" s="15">
        <f t="shared" si="0"/>
        <v>2</v>
      </c>
      <c r="C43" s="15">
        <v>24</v>
      </c>
      <c r="D43" s="16">
        <f t="shared" si="1"/>
        <v>8974.8053509209003</v>
      </c>
      <c r="E43" s="16">
        <f t="shared" si="2"/>
        <v>2301.8527278601659</v>
      </c>
      <c r="F43" s="16">
        <f t="shared" si="3"/>
        <v>6672.9526230607344</v>
      </c>
      <c r="G43" s="16">
        <f t="shared" si="4"/>
        <v>351089.24129041145</v>
      </c>
      <c r="H43" s="16">
        <f t="shared" si="5"/>
        <v>148910.75870958858</v>
      </c>
    </row>
    <row r="44" spans="2:8">
      <c r="B44" s="15">
        <f t="shared" si="0"/>
        <v>3</v>
      </c>
      <c r="C44" s="15">
        <v>25</v>
      </c>
      <c r="D44" s="16">
        <f t="shared" si="1"/>
        <v>8974.8053509209003</v>
      </c>
      <c r="E44" s="16">
        <f t="shared" si="2"/>
        <v>2258.9187497607668</v>
      </c>
      <c r="F44" s="16">
        <f t="shared" si="3"/>
        <v>6715.8866011601331</v>
      </c>
      <c r="G44" s="16">
        <f t="shared" si="4"/>
        <v>344373.35468925134</v>
      </c>
      <c r="H44" s="16">
        <f t="shared" si="5"/>
        <v>155626.64531074872</v>
      </c>
    </row>
    <row r="45" spans="2:8">
      <c r="B45" s="15">
        <f t="shared" si="0"/>
        <v>3</v>
      </c>
      <c r="C45" s="15">
        <v>26</v>
      </c>
      <c r="D45" s="16">
        <f t="shared" si="1"/>
        <v>8974.8053509209003</v>
      </c>
      <c r="E45" s="16">
        <f t="shared" si="2"/>
        <v>2215.7085331535341</v>
      </c>
      <c r="F45" s="16">
        <f t="shared" si="3"/>
        <v>6759.0968177673658</v>
      </c>
      <c r="G45" s="16">
        <f t="shared" si="4"/>
        <v>337614.25787148398</v>
      </c>
      <c r="H45" s="16">
        <f t="shared" si="5"/>
        <v>162385.74212851608</v>
      </c>
    </row>
    <row r="46" spans="2:8">
      <c r="B46" s="15">
        <f t="shared" si="0"/>
        <v>3</v>
      </c>
      <c r="C46" s="15">
        <v>27</v>
      </c>
      <c r="D46" s="16">
        <f t="shared" si="1"/>
        <v>8974.8053509209003</v>
      </c>
      <c r="E46" s="16">
        <f t="shared" si="2"/>
        <v>2172.2203007115904</v>
      </c>
      <c r="F46" s="16">
        <f t="shared" si="3"/>
        <v>6802.5850502093099</v>
      </c>
      <c r="G46" s="16">
        <f t="shared" si="4"/>
        <v>330811.67282127467</v>
      </c>
      <c r="H46" s="16">
        <f t="shared" si="5"/>
        <v>169188.32717872539</v>
      </c>
    </row>
    <row r="47" spans="2:8">
      <c r="B47" s="15">
        <f t="shared" si="0"/>
        <v>3</v>
      </c>
      <c r="C47" s="15">
        <v>28</v>
      </c>
      <c r="D47" s="16">
        <f t="shared" si="1"/>
        <v>8974.8053509209003</v>
      </c>
      <c r="E47" s="16">
        <f t="shared" si="2"/>
        <v>2128.4522636726847</v>
      </c>
      <c r="F47" s="16">
        <f t="shared" si="3"/>
        <v>6846.3530872482152</v>
      </c>
      <c r="G47" s="16">
        <f t="shared" si="4"/>
        <v>323965.31973402645</v>
      </c>
      <c r="H47" s="16">
        <f t="shared" si="5"/>
        <v>176034.68026597361</v>
      </c>
    </row>
    <row r="48" spans="2:8">
      <c r="B48" s="15">
        <f t="shared" si="0"/>
        <v>3</v>
      </c>
      <c r="C48" s="15">
        <v>29</v>
      </c>
      <c r="D48" s="16">
        <f t="shared" si="1"/>
        <v>8974.8053509209003</v>
      </c>
      <c r="E48" s="16">
        <f t="shared" si="2"/>
        <v>2084.4026217656146</v>
      </c>
      <c r="F48" s="16">
        <f t="shared" si="3"/>
        <v>6890.4027291552857</v>
      </c>
      <c r="G48" s="16">
        <f t="shared" si="4"/>
        <v>317074.91700487118</v>
      </c>
      <c r="H48" s="16">
        <f t="shared" si="5"/>
        <v>182925.08299512891</v>
      </c>
    </row>
    <row r="49" spans="2:8">
      <c r="B49" s="15">
        <f t="shared" si="0"/>
        <v>3</v>
      </c>
      <c r="C49" s="15">
        <v>30</v>
      </c>
      <c r="D49" s="16">
        <f t="shared" si="1"/>
        <v>8974.8053509209003</v>
      </c>
      <c r="E49" s="16">
        <f t="shared" si="2"/>
        <v>2040.0695631361798</v>
      </c>
      <c r="F49" s="16">
        <f t="shared" si="3"/>
        <v>6934.7357877847207</v>
      </c>
      <c r="G49" s="16">
        <f t="shared" si="4"/>
        <v>310140.18121708644</v>
      </c>
      <c r="H49" s="16">
        <f t="shared" si="5"/>
        <v>189859.81878291361</v>
      </c>
    </row>
    <row r="50" spans="2:8">
      <c r="B50" s="15">
        <f t="shared" si="0"/>
        <v>3</v>
      </c>
      <c r="C50" s="15">
        <v>31</v>
      </c>
      <c r="D50" s="16">
        <f t="shared" si="1"/>
        <v>8974.8053509209003</v>
      </c>
      <c r="E50" s="16">
        <f t="shared" si="2"/>
        <v>1995.4512642726545</v>
      </c>
      <c r="F50" s="16">
        <f t="shared" si="3"/>
        <v>6979.3540866482454</v>
      </c>
      <c r="G50" s="16">
        <f t="shared" si="4"/>
        <v>303160.82713043818</v>
      </c>
      <c r="H50" s="16">
        <f t="shared" si="5"/>
        <v>196839.17286956185</v>
      </c>
    </row>
    <row r="51" spans="2:8">
      <c r="B51" s="15">
        <f t="shared" si="0"/>
        <v>3</v>
      </c>
      <c r="C51" s="15">
        <v>32</v>
      </c>
      <c r="D51" s="16">
        <f t="shared" si="1"/>
        <v>8974.8053509209003</v>
      </c>
      <c r="E51" s="16">
        <f t="shared" si="2"/>
        <v>1950.5458899307841</v>
      </c>
      <c r="F51" s="16">
        <f t="shared" si="3"/>
        <v>7024.2594609901162</v>
      </c>
      <c r="G51" s="16">
        <f t="shared" si="4"/>
        <v>296136.56766944804</v>
      </c>
      <c r="H51" s="16">
        <f t="shared" si="5"/>
        <v>203863.43233055196</v>
      </c>
    </row>
    <row r="52" spans="2:8">
      <c r="B52" s="15">
        <f t="shared" si="0"/>
        <v>3</v>
      </c>
      <c r="C52" s="15">
        <v>33</v>
      </c>
      <c r="D52" s="16">
        <f t="shared" si="1"/>
        <v>8974.8053509209003</v>
      </c>
      <c r="E52" s="16">
        <f t="shared" si="2"/>
        <v>1905.3515930582971</v>
      </c>
      <c r="F52" s="16">
        <f t="shared" si="3"/>
        <v>7069.4537578626032</v>
      </c>
      <c r="G52" s="16">
        <f t="shared" si="4"/>
        <v>289067.11391158542</v>
      </c>
      <c r="H52" s="16">
        <f t="shared" si="5"/>
        <v>210932.88608841455</v>
      </c>
    </row>
    <row r="53" spans="2:8">
      <c r="B53" s="15">
        <f t="shared" si="0"/>
        <v>3</v>
      </c>
      <c r="C53" s="15">
        <v>34</v>
      </c>
      <c r="D53" s="16">
        <f t="shared" si="1"/>
        <v>8974.8053509209003</v>
      </c>
      <c r="E53" s="16">
        <f t="shared" si="2"/>
        <v>1859.866514718932</v>
      </c>
      <c r="F53" s="16">
        <f t="shared" si="3"/>
        <v>7114.9388362019681</v>
      </c>
      <c r="G53" s="16">
        <f t="shared" si="4"/>
        <v>281952.17507538345</v>
      </c>
      <c r="H53" s="16">
        <f t="shared" si="5"/>
        <v>218047.82492461652</v>
      </c>
    </row>
    <row r="54" spans="2:8">
      <c r="B54" s="15">
        <f t="shared" si="0"/>
        <v>3</v>
      </c>
      <c r="C54" s="15">
        <v>35</v>
      </c>
      <c r="D54" s="16">
        <f t="shared" si="1"/>
        <v>8974.8053509209003</v>
      </c>
      <c r="E54" s="16">
        <f t="shared" si="2"/>
        <v>1814.0887840159758</v>
      </c>
      <c r="F54" s="16">
        <f t="shared" si="3"/>
        <v>7160.7165669049245</v>
      </c>
      <c r="G54" s="16">
        <f t="shared" si="4"/>
        <v>274791.45850847854</v>
      </c>
      <c r="H54" s="16">
        <f t="shared" si="5"/>
        <v>225208.54149152144</v>
      </c>
    </row>
    <row r="55" spans="2:8">
      <c r="B55" s="15">
        <f t="shared" si="0"/>
        <v>3</v>
      </c>
      <c r="C55" s="15">
        <v>36</v>
      </c>
      <c r="D55" s="16">
        <f t="shared" si="1"/>
        <v>8974.8053509209003</v>
      </c>
      <c r="E55" s="16">
        <f t="shared" si="2"/>
        <v>1768.0165180153092</v>
      </c>
      <c r="F55" s="16">
        <f t="shared" si="3"/>
        <v>7206.7888329055913</v>
      </c>
      <c r="G55" s="16">
        <f t="shared" si="4"/>
        <v>267584.66967557295</v>
      </c>
      <c r="H55" s="16">
        <f t="shared" si="5"/>
        <v>232415.33032442702</v>
      </c>
    </row>
    <row r="56" spans="2:8">
      <c r="B56" s="15">
        <f t="shared" si="0"/>
        <v>4</v>
      </c>
      <c r="C56" s="15">
        <v>37</v>
      </c>
      <c r="D56" s="16">
        <f t="shared" si="1"/>
        <v>8974.8053509209003</v>
      </c>
      <c r="E56" s="16">
        <f t="shared" si="2"/>
        <v>1721.6478216679582</v>
      </c>
      <c r="F56" s="16">
        <f t="shared" si="3"/>
        <v>7253.1575292529424</v>
      </c>
      <c r="G56" s="16">
        <f t="shared" si="4"/>
        <v>260331.51214632002</v>
      </c>
      <c r="H56" s="16">
        <f t="shared" si="5"/>
        <v>239668.48785367995</v>
      </c>
    </row>
    <row r="57" spans="2:8">
      <c r="B57" s="15">
        <f t="shared" si="0"/>
        <v>4</v>
      </c>
      <c r="C57" s="15">
        <v>38</v>
      </c>
      <c r="D57" s="16">
        <f t="shared" si="1"/>
        <v>8974.8053509209003</v>
      </c>
      <c r="E57" s="16">
        <f t="shared" si="2"/>
        <v>1674.9807877321468</v>
      </c>
      <c r="F57" s="16">
        <f t="shared" si="3"/>
        <v>7299.824563188753</v>
      </c>
      <c r="G57" s="16">
        <f t="shared" si="4"/>
        <v>253031.68758313128</v>
      </c>
      <c r="H57" s="16">
        <f t="shared" si="5"/>
        <v>246968.31241686869</v>
      </c>
    </row>
    <row r="58" spans="2:8">
      <c r="B58" s="15">
        <f t="shared" si="0"/>
        <v>4</v>
      </c>
      <c r="C58" s="15">
        <v>39</v>
      </c>
      <c r="D58" s="16">
        <f t="shared" si="1"/>
        <v>8974.8053509209003</v>
      </c>
      <c r="E58" s="16">
        <f t="shared" si="2"/>
        <v>1628.0134966948478</v>
      </c>
      <c r="F58" s="16">
        <f t="shared" si="3"/>
        <v>7346.7918542260522</v>
      </c>
      <c r="G58" s="16">
        <f t="shared" si="4"/>
        <v>245684.89572890522</v>
      </c>
      <c r="H58" s="16">
        <f t="shared" si="5"/>
        <v>254315.10427109475</v>
      </c>
    </row>
    <row r="59" spans="2:8">
      <c r="B59" s="15">
        <f t="shared" si="0"/>
        <v>4</v>
      </c>
      <c r="C59" s="15">
        <v>40</v>
      </c>
      <c r="D59" s="16">
        <f t="shared" si="1"/>
        <v>8974.8053509209003</v>
      </c>
      <c r="E59" s="16">
        <f t="shared" si="2"/>
        <v>1580.7440166928293</v>
      </c>
      <c r="F59" s="16">
        <f t="shared" si="3"/>
        <v>7394.0613342280712</v>
      </c>
      <c r="G59" s="16">
        <f t="shared" si="4"/>
        <v>238290.83439467713</v>
      </c>
      <c r="H59" s="16">
        <f t="shared" si="5"/>
        <v>261709.16560532284</v>
      </c>
    </row>
    <row r="60" spans="2:8">
      <c r="B60" s="15">
        <f t="shared" si="0"/>
        <v>4</v>
      </c>
      <c r="C60" s="15">
        <v>41</v>
      </c>
      <c r="D60" s="16">
        <f t="shared" si="1"/>
        <v>8974.8053509209003</v>
      </c>
      <c r="E60" s="16">
        <f t="shared" si="2"/>
        <v>1533.1704034331938</v>
      </c>
      <c r="F60" s="16">
        <f t="shared" si="3"/>
        <v>7441.6349474877061</v>
      </c>
      <c r="G60" s="16">
        <f t="shared" si="4"/>
        <v>230849.19944718943</v>
      </c>
      <c r="H60" s="16">
        <f t="shared" si="5"/>
        <v>269150.80055281054</v>
      </c>
    </row>
    <row r="61" spans="2:8">
      <c r="B61" s="15">
        <f t="shared" si="0"/>
        <v>4</v>
      </c>
      <c r="C61" s="15">
        <v>42</v>
      </c>
      <c r="D61" s="16">
        <f t="shared" si="1"/>
        <v>8974.8053509209003</v>
      </c>
      <c r="E61" s="16">
        <f t="shared" si="2"/>
        <v>1485.290700113404</v>
      </c>
      <c r="F61" s="16">
        <f t="shared" si="3"/>
        <v>7489.5146508074959</v>
      </c>
      <c r="G61" s="16">
        <f t="shared" si="4"/>
        <v>223359.68479638195</v>
      </c>
      <c r="H61" s="16">
        <f t="shared" si="5"/>
        <v>276640.31520361803</v>
      </c>
    </row>
    <row r="62" spans="2:8">
      <c r="B62" s="15">
        <f t="shared" si="0"/>
        <v>4</v>
      </c>
      <c r="C62" s="15">
        <v>43</v>
      </c>
      <c r="D62" s="16">
        <f t="shared" si="1"/>
        <v>8974.8053509209003</v>
      </c>
      <c r="E62" s="16">
        <f t="shared" si="2"/>
        <v>1437.1029373407969</v>
      </c>
      <c r="F62" s="16">
        <f t="shared" si="3"/>
        <v>7537.7024135801039</v>
      </c>
      <c r="G62" s="16">
        <f t="shared" si="4"/>
        <v>215821.98238280183</v>
      </c>
      <c r="H62" s="16">
        <f t="shared" si="5"/>
        <v>284178.01761719811</v>
      </c>
    </row>
    <row r="63" spans="2:8">
      <c r="B63" s="15">
        <f t="shared" si="0"/>
        <v>4</v>
      </c>
      <c r="C63" s="15">
        <v>44</v>
      </c>
      <c r="D63" s="16">
        <f t="shared" si="1"/>
        <v>8974.8053509209003</v>
      </c>
      <c r="E63" s="16">
        <f t="shared" si="2"/>
        <v>1388.6051330515768</v>
      </c>
      <c r="F63" s="16">
        <f t="shared" si="3"/>
        <v>7586.2002178693238</v>
      </c>
      <c r="G63" s="16">
        <f t="shared" si="4"/>
        <v>208235.78216493249</v>
      </c>
      <c r="H63" s="16">
        <f t="shared" si="5"/>
        <v>291764.21783506742</v>
      </c>
    </row>
    <row r="64" spans="2:8">
      <c r="B64" s="15">
        <f t="shared" si="0"/>
        <v>4</v>
      </c>
      <c r="C64" s="15">
        <v>45</v>
      </c>
      <c r="D64" s="16">
        <f t="shared" si="1"/>
        <v>8974.8053509209003</v>
      </c>
      <c r="E64" s="16">
        <f t="shared" si="2"/>
        <v>1339.7952924292908</v>
      </c>
      <c r="F64" s="16">
        <f t="shared" si="3"/>
        <v>7635.010058491609</v>
      </c>
      <c r="G64" s="16">
        <f t="shared" si="4"/>
        <v>200600.77210644088</v>
      </c>
      <c r="H64" s="16">
        <f t="shared" si="5"/>
        <v>299399.22789355903</v>
      </c>
    </row>
    <row r="65" spans="2:8">
      <c r="B65" s="15">
        <f t="shared" si="0"/>
        <v>4</v>
      </c>
      <c r="C65" s="15">
        <v>46</v>
      </c>
      <c r="D65" s="16">
        <f t="shared" si="1"/>
        <v>8974.8053509209003</v>
      </c>
      <c r="E65" s="16">
        <f t="shared" si="2"/>
        <v>1290.6714078227769</v>
      </c>
      <c r="F65" s="16">
        <f t="shared" si="3"/>
        <v>7684.1339430981234</v>
      </c>
      <c r="G65" s="16">
        <f t="shared" si="4"/>
        <v>192916.63816334275</v>
      </c>
      <c r="H65" s="16">
        <f t="shared" si="5"/>
        <v>307083.36183665716</v>
      </c>
    </row>
    <row r="66" spans="2:8">
      <c r="B66" s="15">
        <f t="shared" si="0"/>
        <v>4</v>
      </c>
      <c r="C66" s="15">
        <v>47</v>
      </c>
      <c r="D66" s="16">
        <f t="shared" si="1"/>
        <v>8974.8053509209003</v>
      </c>
      <c r="E66" s="16">
        <f t="shared" si="2"/>
        <v>1241.2314586635841</v>
      </c>
      <c r="F66" s="16">
        <f t="shared" si="3"/>
        <v>7733.5738922573164</v>
      </c>
      <c r="G66" s="16">
        <f t="shared" si="4"/>
        <v>185183.06427108543</v>
      </c>
      <c r="H66" s="16">
        <f t="shared" si="5"/>
        <v>314816.93572891445</v>
      </c>
    </row>
    <row r="67" spans="2:8">
      <c r="B67" s="15">
        <f t="shared" si="0"/>
        <v>4</v>
      </c>
      <c r="C67" s="15">
        <v>48</v>
      </c>
      <c r="D67" s="16">
        <f t="shared" si="1"/>
        <v>8974.8053509209003</v>
      </c>
      <c r="E67" s="16">
        <f t="shared" si="2"/>
        <v>1191.473411382864</v>
      </c>
      <c r="F67" s="16">
        <f t="shared" si="3"/>
        <v>7783.3319395380367</v>
      </c>
      <c r="G67" s="16">
        <f t="shared" si="4"/>
        <v>177399.73233154739</v>
      </c>
      <c r="H67" s="16">
        <f t="shared" si="5"/>
        <v>322600.26766845246</v>
      </c>
    </row>
    <row r="68" spans="2:8">
      <c r="B68" s="15">
        <f t="shared" si="0"/>
        <v>5</v>
      </c>
      <c r="C68" s="15">
        <v>49</v>
      </c>
      <c r="D68" s="16">
        <f t="shared" si="1"/>
        <v>8974.8053509209003</v>
      </c>
      <c r="E68" s="16">
        <f t="shared" si="2"/>
        <v>1141.395219327725</v>
      </c>
      <c r="F68" s="16">
        <f t="shared" si="3"/>
        <v>7833.4101315931748</v>
      </c>
      <c r="G68" s="16">
        <f t="shared" si="4"/>
        <v>169566.32219995421</v>
      </c>
      <c r="H68" s="16">
        <f t="shared" si="5"/>
        <v>330433.67780004564</v>
      </c>
    </row>
    <row r="69" spans="2:8">
      <c r="B69" s="15">
        <f t="shared" si="0"/>
        <v>5</v>
      </c>
      <c r="C69" s="15">
        <v>50</v>
      </c>
      <c r="D69" s="16">
        <f t="shared" si="1"/>
        <v>8974.8053509209003</v>
      </c>
      <c r="E69" s="16">
        <f t="shared" si="2"/>
        <v>1090.9948226770484</v>
      </c>
      <c r="F69" s="16">
        <f t="shared" si="3"/>
        <v>7883.8105282438519</v>
      </c>
      <c r="G69" s="16">
        <f t="shared" si="4"/>
        <v>161682.51167171035</v>
      </c>
      <c r="H69" s="16">
        <f t="shared" si="5"/>
        <v>338317.48832828947</v>
      </c>
    </row>
    <row r="70" spans="2:8">
      <c r="B70" s="15">
        <f t="shared" si="0"/>
        <v>5</v>
      </c>
      <c r="C70" s="15">
        <v>51</v>
      </c>
      <c r="D70" s="16">
        <f t="shared" si="1"/>
        <v>8974.8053509209003</v>
      </c>
      <c r="E70" s="16">
        <f t="shared" si="2"/>
        <v>1040.2701483567655</v>
      </c>
      <c r="F70" s="16">
        <f t="shared" si="3"/>
        <v>7934.535202564135</v>
      </c>
      <c r="G70" s="16">
        <f t="shared" si="4"/>
        <v>153747.9764691462</v>
      </c>
      <c r="H70" s="16">
        <f t="shared" si="5"/>
        <v>346252.02353085362</v>
      </c>
    </row>
    <row r="71" spans="2:8">
      <c r="B71" s="15">
        <f t="shared" si="0"/>
        <v>5</v>
      </c>
      <c r="C71" s="15">
        <v>52</v>
      </c>
      <c r="D71" s="16">
        <f t="shared" si="1"/>
        <v>8974.8053509209003</v>
      </c>
      <c r="E71" s="16">
        <f t="shared" si="2"/>
        <v>989.21910995458552</v>
      </c>
      <c r="F71" s="16">
        <f t="shared" si="3"/>
        <v>7985.586240966315</v>
      </c>
      <c r="G71" s="16">
        <f t="shared" si="4"/>
        <v>145762.39022817989</v>
      </c>
      <c r="H71" s="16">
        <f t="shared" si="5"/>
        <v>354237.60977181996</v>
      </c>
    </row>
    <row r="72" spans="2:8">
      <c r="B72" s="15">
        <f t="shared" si="0"/>
        <v>5</v>
      </c>
      <c r="C72" s="15">
        <v>53</v>
      </c>
      <c r="D72" s="16">
        <f t="shared" si="1"/>
        <v>8974.8053509209003</v>
      </c>
      <c r="E72" s="16">
        <f t="shared" si="2"/>
        <v>937.83960763417917</v>
      </c>
      <c r="F72" s="16">
        <f t="shared" si="3"/>
        <v>8036.9657432867207</v>
      </c>
      <c r="G72" s="16">
        <f t="shared" si="4"/>
        <v>137725.42448489318</v>
      </c>
      <c r="H72" s="16">
        <f t="shared" si="5"/>
        <v>362274.57551510667</v>
      </c>
    </row>
    <row r="73" spans="2:8">
      <c r="B73" s="15">
        <f t="shared" si="0"/>
        <v>5</v>
      </c>
      <c r="C73" s="15">
        <v>54</v>
      </c>
      <c r="D73" s="16">
        <f t="shared" si="1"/>
        <v>8974.8053509209003</v>
      </c>
      <c r="E73" s="16">
        <f t="shared" si="2"/>
        <v>886.12952804880638</v>
      </c>
      <c r="F73" s="16">
        <f t="shared" si="3"/>
        <v>8088.6758228720937</v>
      </c>
      <c r="G73" s="16">
        <f t="shared" si="4"/>
        <v>129636.7486620211</v>
      </c>
      <c r="H73" s="16">
        <f t="shared" si="5"/>
        <v>370363.25133797876</v>
      </c>
    </row>
    <row r="74" spans="2:8">
      <c r="B74" s="15">
        <f t="shared" si="0"/>
        <v>5</v>
      </c>
      <c r="C74" s="15">
        <v>55</v>
      </c>
      <c r="D74" s="16">
        <f t="shared" si="1"/>
        <v>8974.8053509209003</v>
      </c>
      <c r="E74" s="16">
        <f t="shared" si="2"/>
        <v>834.08674425439062</v>
      </c>
      <c r="F74" s="16">
        <f t="shared" si="3"/>
        <v>8140.7186066665099</v>
      </c>
      <c r="G74" s="16">
        <f t="shared" si="4"/>
        <v>121496.03005535458</v>
      </c>
      <c r="H74" s="16">
        <f t="shared" si="5"/>
        <v>378503.96994464524</v>
      </c>
    </row>
    <row r="75" spans="2:8">
      <c r="B75" s="15">
        <f t="shared" si="0"/>
        <v>5</v>
      </c>
      <c r="C75" s="15">
        <v>56</v>
      </c>
      <c r="D75" s="16">
        <f t="shared" si="1"/>
        <v>8974.8053509209003</v>
      </c>
      <c r="E75" s="16">
        <f t="shared" si="2"/>
        <v>781.7091156220331</v>
      </c>
      <c r="F75" s="16">
        <f t="shared" si="3"/>
        <v>8193.0962352988681</v>
      </c>
      <c r="G75" s="16">
        <f t="shared" si="4"/>
        <v>113302.93382005571</v>
      </c>
      <c r="H75" s="16">
        <f t="shared" si="5"/>
        <v>386697.06617994409</v>
      </c>
    </row>
    <row r="76" spans="2:8">
      <c r="B76" s="15">
        <f t="shared" si="0"/>
        <v>5</v>
      </c>
      <c r="C76" s="15">
        <v>57</v>
      </c>
      <c r="D76" s="16">
        <f t="shared" si="1"/>
        <v>8974.8053509209003</v>
      </c>
      <c r="E76" s="16">
        <f t="shared" si="2"/>
        <v>728.99448774996438</v>
      </c>
      <c r="F76" s="16">
        <f t="shared" si="3"/>
        <v>8245.8108631709365</v>
      </c>
      <c r="G76" s="16">
        <f t="shared" si="4"/>
        <v>105057.12295688478</v>
      </c>
      <c r="H76" s="16">
        <f t="shared" si="5"/>
        <v>394942.87704311503</v>
      </c>
    </row>
    <row r="77" spans="2:8">
      <c r="B77" s="15">
        <f t="shared" si="0"/>
        <v>5</v>
      </c>
      <c r="C77" s="15">
        <v>58</v>
      </c>
      <c r="D77" s="16">
        <f t="shared" si="1"/>
        <v>8974.8053509209003</v>
      </c>
      <c r="E77" s="16">
        <f t="shared" si="2"/>
        <v>675.94069237492931</v>
      </c>
      <c r="F77" s="16">
        <f t="shared" si="3"/>
        <v>8298.8646585459719</v>
      </c>
      <c r="G77" s="16">
        <f t="shared" si="4"/>
        <v>96758.258298338798</v>
      </c>
      <c r="H77" s="16">
        <f t="shared" si="5"/>
        <v>403241.74170166103</v>
      </c>
    </row>
    <row r="78" spans="2:8">
      <c r="B78" s="15">
        <f t="shared" si="0"/>
        <v>5</v>
      </c>
      <c r="C78" s="15">
        <v>59</v>
      </c>
      <c r="D78" s="16">
        <f t="shared" si="1"/>
        <v>8974.8053509209003</v>
      </c>
      <c r="E78" s="16">
        <f t="shared" si="2"/>
        <v>622.54554728300116</v>
      </c>
      <c r="F78" s="16">
        <f t="shared" si="3"/>
        <v>8352.2598036378986</v>
      </c>
      <c r="G78" s="16">
        <f t="shared" si="4"/>
        <v>88405.998494700907</v>
      </c>
      <c r="H78" s="16">
        <f t="shared" si="5"/>
        <v>411594.00150529895</v>
      </c>
    </row>
    <row r="79" spans="2:8">
      <c r="B79" s="15">
        <f t="shared" si="0"/>
        <v>5</v>
      </c>
      <c r="C79" s="15">
        <v>60</v>
      </c>
      <c r="D79" s="16">
        <f t="shared" si="1"/>
        <v>8974.8053509209003</v>
      </c>
      <c r="E79" s="16">
        <f t="shared" si="2"/>
        <v>568.80685621982354</v>
      </c>
      <c r="F79" s="16">
        <f t="shared" si="3"/>
        <v>8405.9984947010762</v>
      </c>
      <c r="G79" s="17">
        <f t="shared" si="4"/>
        <v>79999.999999999825</v>
      </c>
      <c r="H79" s="16">
        <f t="shared" si="5"/>
        <v>420000</v>
      </c>
    </row>
  </sheetData>
  <mergeCells count="1">
    <mergeCell ref="B2:D2"/>
  </mergeCells>
  <phoneticPr fontId="3" type="noConversion"/>
  <conditionalFormatting sqref="B20:H79">
    <cfRule type="expression" dxfId="2" priority="1" stopIfTrue="1">
      <formula>MOD($B20,2)=0</formula>
    </cfRule>
  </conditionalFormatting>
  <pageMargins left="0.75" right="0.75" top="1" bottom="1" header="0" footer="0"/>
  <pageSetup paperSize="9" orientation="portrait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1"/>
  <sheetViews>
    <sheetView showGridLines="0" workbookViewId="0">
      <selection activeCell="B2" sqref="B2:F2"/>
    </sheetView>
  </sheetViews>
  <sheetFormatPr baseColWidth="10" defaultRowHeight="12.75"/>
  <cols>
    <col min="1" max="1" width="2.5703125" style="2" customWidth="1"/>
    <col min="2" max="2" width="15" style="2" customWidth="1"/>
    <col min="3" max="3" width="11.42578125" style="2"/>
    <col min="4" max="4" width="14.7109375" style="2" bestFit="1" customWidth="1"/>
    <col min="5" max="5" width="12.7109375" style="2" customWidth="1"/>
    <col min="6" max="6" width="12.85546875" style="2" customWidth="1"/>
    <col min="7" max="7" width="13.42578125" style="2" customWidth="1"/>
    <col min="8" max="9" width="11.7109375" style="2" bestFit="1" customWidth="1"/>
    <col min="10" max="16384" width="11.42578125" style="2"/>
  </cols>
  <sheetData>
    <row r="1" spans="1:8">
      <c r="A1" s="1" t="s">
        <v>19</v>
      </c>
    </row>
    <row r="2" spans="1:8" ht="33.75" customHeight="1">
      <c r="B2" s="28" t="s">
        <v>20</v>
      </c>
      <c r="C2" s="29"/>
      <c r="D2" s="29"/>
      <c r="E2" s="30"/>
      <c r="F2" s="31"/>
    </row>
    <row r="5" spans="1:8">
      <c r="B5" s="32" t="s">
        <v>1</v>
      </c>
      <c r="C5" s="33"/>
      <c r="D5" s="33"/>
      <c r="E5" s="33"/>
      <c r="F5" s="33"/>
      <c r="G5" s="33"/>
      <c r="H5" s="34"/>
    </row>
    <row r="6" spans="1:8">
      <c r="B6" s="35" t="s">
        <v>2</v>
      </c>
      <c r="C6" s="3"/>
      <c r="D6" s="3"/>
      <c r="E6" s="3"/>
      <c r="F6" s="3"/>
      <c r="G6" s="3"/>
      <c r="H6" s="36"/>
    </row>
    <row r="7" spans="1:8">
      <c r="B7" s="35" t="s">
        <v>3</v>
      </c>
      <c r="C7" s="3"/>
      <c r="D7" s="3"/>
      <c r="E7" s="3"/>
      <c r="F7" s="3"/>
      <c r="G7" s="3"/>
      <c r="H7" s="36"/>
    </row>
    <row r="8" spans="1:8">
      <c r="B8" s="35" t="s">
        <v>4</v>
      </c>
      <c r="C8" s="3"/>
      <c r="D8" s="3"/>
      <c r="E8" s="3"/>
      <c r="F8" s="3"/>
      <c r="G8" s="3"/>
      <c r="H8" s="36"/>
    </row>
    <row r="9" spans="1:8">
      <c r="B9" s="35" t="s">
        <v>5</v>
      </c>
      <c r="C9" s="3"/>
      <c r="D9" s="3"/>
      <c r="E9" s="3"/>
      <c r="F9" s="3"/>
      <c r="G9" s="3"/>
      <c r="H9" s="36"/>
    </row>
    <row r="10" spans="1:8">
      <c r="B10" s="35" t="s">
        <v>28</v>
      </c>
      <c r="C10" s="3"/>
      <c r="D10" s="3"/>
      <c r="E10" s="3"/>
      <c r="F10" s="3"/>
      <c r="G10" s="3"/>
      <c r="H10" s="36"/>
    </row>
    <row r="11" spans="1:8">
      <c r="B11" s="37" t="s">
        <v>21</v>
      </c>
      <c r="C11" s="38"/>
      <c r="D11" s="38"/>
      <c r="E11" s="38"/>
      <c r="F11" s="38"/>
      <c r="G11" s="38"/>
      <c r="H11" s="39"/>
    </row>
    <row r="13" spans="1:8">
      <c r="B13" s="4" t="s">
        <v>22</v>
      </c>
      <c r="C13" s="18" t="s">
        <v>23</v>
      </c>
      <c r="E13" s="19" t="s">
        <v>6</v>
      </c>
      <c r="F13" s="19" t="s">
        <v>24</v>
      </c>
      <c r="G13" s="19" t="s">
        <v>25</v>
      </c>
      <c r="H13" s="19" t="s">
        <v>26</v>
      </c>
    </row>
    <row r="14" spans="1:8">
      <c r="B14" s="4" t="s">
        <v>16</v>
      </c>
      <c r="C14" s="7">
        <v>5</v>
      </c>
      <c r="E14" s="20">
        <v>1</v>
      </c>
      <c r="F14" s="21">
        <v>2.3E-2</v>
      </c>
      <c r="G14" s="21">
        <f>+F14+5%</f>
        <v>7.3000000000000009E-2</v>
      </c>
      <c r="H14" s="22">
        <f>+NOMINAL(G14,12)/12</f>
        <v>5.8888099067944122E-3</v>
      </c>
    </row>
    <row r="15" spans="1:8">
      <c r="B15" s="4" t="s">
        <v>17</v>
      </c>
      <c r="C15" s="8">
        <f>+C14*12</f>
        <v>60</v>
      </c>
      <c r="E15" s="20">
        <v>2</v>
      </c>
      <c r="F15" s="21">
        <v>2.1999999999999999E-2</v>
      </c>
      <c r="G15" s="21">
        <f>+F15+5%</f>
        <v>7.2000000000000008E-2</v>
      </c>
      <c r="H15" s="22">
        <f>+NOMINAL(G15,12)/12</f>
        <v>5.8106552987937654E-3</v>
      </c>
    </row>
    <row r="16" spans="1:8">
      <c r="B16" s="4" t="s">
        <v>18</v>
      </c>
      <c r="C16" s="9">
        <v>80000</v>
      </c>
      <c r="E16" s="20">
        <v>3</v>
      </c>
      <c r="F16" s="21">
        <v>2.7E-2</v>
      </c>
      <c r="G16" s="21">
        <f>+F16+5%</f>
        <v>7.6999999999999999E-2</v>
      </c>
      <c r="H16" s="22">
        <f>+NOMINAL(G16,12)/12</f>
        <v>6.2007621358530773E-3</v>
      </c>
    </row>
    <row r="17" spans="2:9">
      <c r="E17" s="20">
        <v>4</v>
      </c>
      <c r="F17" s="21">
        <v>3.1E-2</v>
      </c>
      <c r="G17" s="21">
        <f>+F17+5%</f>
        <v>8.1000000000000003E-2</v>
      </c>
      <c r="H17" s="22">
        <f>+NOMINAL(G17,12)/12</f>
        <v>6.5116541199878863E-3</v>
      </c>
    </row>
    <row r="18" spans="2:9">
      <c r="E18" s="20">
        <v>5</v>
      </c>
      <c r="F18" s="21">
        <v>3.9E-2</v>
      </c>
      <c r="G18" s="21">
        <f>+F18+5%</f>
        <v>8.8999999999999996E-2</v>
      </c>
      <c r="H18" s="22">
        <f>+NOMINAL(G18,12)/12</f>
        <v>7.1302872999576827E-3</v>
      </c>
    </row>
    <row r="20" spans="2:9" ht="25.5">
      <c r="B20" s="10" t="s">
        <v>6</v>
      </c>
      <c r="C20" s="10" t="s">
        <v>7</v>
      </c>
      <c r="D20" s="10" t="s">
        <v>27</v>
      </c>
      <c r="E20" s="10" t="s">
        <v>8</v>
      </c>
      <c r="F20" s="10" t="s">
        <v>9</v>
      </c>
      <c r="G20" s="10" t="s">
        <v>10</v>
      </c>
      <c r="H20" s="10" t="s">
        <v>11</v>
      </c>
      <c r="I20" s="10" t="s">
        <v>12</v>
      </c>
    </row>
    <row r="21" spans="2:9">
      <c r="B21" s="12">
        <v>0</v>
      </c>
      <c r="C21" s="12">
        <v>0</v>
      </c>
      <c r="D21" s="12"/>
      <c r="E21" s="23"/>
      <c r="F21" s="23"/>
      <c r="G21" s="23"/>
      <c r="H21" s="24">
        <v>500000</v>
      </c>
      <c r="I21" s="23"/>
    </row>
    <row r="22" spans="2:9">
      <c r="B22" s="15">
        <f t="shared" ref="B22:B53" si="0">+INT(C21/12)+1</f>
        <v>1</v>
      </c>
      <c r="C22" s="15">
        <v>1</v>
      </c>
      <c r="D22" s="25">
        <f t="shared" ref="D22:D53" si="1">+VLOOKUP(B22,tipos,4,0)</f>
        <v>5.8888099067944122E-3</v>
      </c>
      <c r="E22" s="26">
        <f t="shared" ref="E22:E53" si="2">PMT(D22,60-C21,-H21,$C$16)</f>
        <v>8800.8061733986997</v>
      </c>
      <c r="F22" s="26">
        <f>+H21*D22</f>
        <v>2944.4049533972061</v>
      </c>
      <c r="G22" s="26">
        <f t="shared" ref="G22:G53" si="3">+E22-F22</f>
        <v>5856.4012200014931</v>
      </c>
      <c r="H22" s="26">
        <f t="shared" ref="H22:H53" si="4">+H21-G22</f>
        <v>494143.59877999849</v>
      </c>
      <c r="I22" s="26">
        <f t="shared" ref="I22:I53" si="5">+I21+G22</f>
        <v>5856.4012200014931</v>
      </c>
    </row>
    <row r="23" spans="2:9">
      <c r="B23" s="15">
        <f t="shared" si="0"/>
        <v>1</v>
      </c>
      <c r="C23" s="15">
        <v>2</v>
      </c>
      <c r="D23" s="25">
        <f t="shared" si="1"/>
        <v>5.8888099067944122E-3</v>
      </c>
      <c r="E23" s="26">
        <f t="shared" si="2"/>
        <v>8800.8061733986979</v>
      </c>
      <c r="F23" s="26">
        <f t="shared" ref="F23:F81" si="6">+H22*D23</f>
        <v>2909.9177198746984</v>
      </c>
      <c r="G23" s="26">
        <f t="shared" si="3"/>
        <v>5890.8884535239995</v>
      </c>
      <c r="H23" s="26">
        <f t="shared" si="4"/>
        <v>488252.71032647451</v>
      </c>
      <c r="I23" s="26">
        <f t="shared" si="5"/>
        <v>11747.289673525493</v>
      </c>
    </row>
    <row r="24" spans="2:9">
      <c r="B24" s="15">
        <f t="shared" si="0"/>
        <v>1</v>
      </c>
      <c r="C24" s="15">
        <v>3</v>
      </c>
      <c r="D24" s="25">
        <f t="shared" si="1"/>
        <v>5.8888099067944122E-3</v>
      </c>
      <c r="E24" s="26">
        <f t="shared" si="2"/>
        <v>8800.8061733986997</v>
      </c>
      <c r="F24" s="26">
        <f t="shared" si="6"/>
        <v>2875.2273975897656</v>
      </c>
      <c r="G24" s="26">
        <f t="shared" si="3"/>
        <v>5925.5787758089336</v>
      </c>
      <c r="H24" s="26">
        <f t="shared" si="4"/>
        <v>482327.1315506656</v>
      </c>
      <c r="I24" s="26">
        <f t="shared" si="5"/>
        <v>17672.868449334426</v>
      </c>
    </row>
    <row r="25" spans="2:9">
      <c r="B25" s="15">
        <f t="shared" si="0"/>
        <v>1</v>
      </c>
      <c r="C25" s="15">
        <v>4</v>
      </c>
      <c r="D25" s="25">
        <f t="shared" si="1"/>
        <v>5.8888099067944122E-3</v>
      </c>
      <c r="E25" s="26">
        <f t="shared" si="2"/>
        <v>8800.8061733986979</v>
      </c>
      <c r="F25" s="26">
        <f t="shared" si="6"/>
        <v>2840.3327905912911</v>
      </c>
      <c r="G25" s="26">
        <f t="shared" si="3"/>
        <v>5960.4733828074068</v>
      </c>
      <c r="H25" s="26">
        <f t="shared" si="4"/>
        <v>476366.6581678582</v>
      </c>
      <c r="I25" s="26">
        <f t="shared" si="5"/>
        <v>23633.341832141832</v>
      </c>
    </row>
    <row r="26" spans="2:9">
      <c r="B26" s="15">
        <f t="shared" si="0"/>
        <v>1</v>
      </c>
      <c r="C26" s="15">
        <v>5</v>
      </c>
      <c r="D26" s="25">
        <f t="shared" si="1"/>
        <v>5.8888099067944122E-3</v>
      </c>
      <c r="E26" s="26">
        <f t="shared" si="2"/>
        <v>8800.8061733986997</v>
      </c>
      <c r="F26" s="26">
        <f t="shared" si="6"/>
        <v>2805.2326958854305</v>
      </c>
      <c r="G26" s="26">
        <f t="shared" si="3"/>
        <v>5995.5734775132696</v>
      </c>
      <c r="H26" s="26">
        <f t="shared" si="4"/>
        <v>470371.08469034493</v>
      </c>
      <c r="I26" s="26">
        <f t="shared" si="5"/>
        <v>29628.915309655102</v>
      </c>
    </row>
    <row r="27" spans="2:9">
      <c r="B27" s="15">
        <f t="shared" si="0"/>
        <v>1</v>
      </c>
      <c r="C27" s="15">
        <v>6</v>
      </c>
      <c r="D27" s="25">
        <f t="shared" si="1"/>
        <v>5.8888099067944122E-3</v>
      </c>
      <c r="E27" s="26">
        <f t="shared" si="2"/>
        <v>8800.8061733986997</v>
      </c>
      <c r="F27" s="26">
        <f t="shared" si="6"/>
        <v>2769.9259033941366</v>
      </c>
      <c r="G27" s="26">
        <f t="shared" si="3"/>
        <v>6030.8802700045635</v>
      </c>
      <c r="H27" s="26">
        <f t="shared" si="4"/>
        <v>464340.20442034036</v>
      </c>
      <c r="I27" s="26">
        <f t="shared" si="5"/>
        <v>35659.795579659665</v>
      </c>
    </row>
    <row r="28" spans="2:9">
      <c r="B28" s="15">
        <f t="shared" si="0"/>
        <v>1</v>
      </c>
      <c r="C28" s="15">
        <v>7</v>
      </c>
      <c r="D28" s="25">
        <f t="shared" si="1"/>
        <v>5.8888099067944122E-3</v>
      </c>
      <c r="E28" s="26">
        <f t="shared" si="2"/>
        <v>8800.8061733986997</v>
      </c>
      <c r="F28" s="26">
        <f t="shared" si="6"/>
        <v>2734.411195913443</v>
      </c>
      <c r="G28" s="26">
        <f t="shared" si="3"/>
        <v>6066.3949774852572</v>
      </c>
      <c r="H28" s="26">
        <f t="shared" si="4"/>
        <v>458273.80944285513</v>
      </c>
      <c r="I28" s="26">
        <f t="shared" si="5"/>
        <v>41726.190557144924</v>
      </c>
    </row>
    <row r="29" spans="2:9">
      <c r="B29" s="15">
        <f t="shared" si="0"/>
        <v>1</v>
      </c>
      <c r="C29" s="15">
        <v>8</v>
      </c>
      <c r="D29" s="25">
        <f t="shared" si="1"/>
        <v>5.8888099067944122E-3</v>
      </c>
      <c r="E29" s="26">
        <f t="shared" si="2"/>
        <v>8800.8061733986979</v>
      </c>
      <c r="F29" s="26">
        <f t="shared" si="6"/>
        <v>2698.6873490714997</v>
      </c>
      <c r="G29" s="26">
        <f t="shared" si="3"/>
        <v>6102.1188243271981</v>
      </c>
      <c r="H29" s="26">
        <f t="shared" si="4"/>
        <v>452171.69061852794</v>
      </c>
      <c r="I29" s="26">
        <f t="shared" si="5"/>
        <v>47828.309381472121</v>
      </c>
    </row>
    <row r="30" spans="2:9">
      <c r="B30" s="15">
        <f t="shared" si="0"/>
        <v>1</v>
      </c>
      <c r="C30" s="15">
        <v>9</v>
      </c>
      <c r="D30" s="25">
        <f t="shared" si="1"/>
        <v>5.8888099067944122E-3</v>
      </c>
      <c r="E30" s="26">
        <f t="shared" si="2"/>
        <v>8800.8061733986997</v>
      </c>
      <c r="F30" s="26">
        <f t="shared" si="6"/>
        <v>2662.7531312863653</v>
      </c>
      <c r="G30" s="26">
        <f t="shared" si="3"/>
        <v>6138.0530421123349</v>
      </c>
      <c r="H30" s="26">
        <f t="shared" si="4"/>
        <v>446033.63757641561</v>
      </c>
      <c r="I30" s="26">
        <f t="shared" si="5"/>
        <v>53966.362423584455</v>
      </c>
    </row>
    <row r="31" spans="2:9">
      <c r="B31" s="15">
        <f t="shared" si="0"/>
        <v>1</v>
      </c>
      <c r="C31" s="15">
        <v>10</v>
      </c>
      <c r="D31" s="25">
        <f t="shared" si="1"/>
        <v>5.8888099067944122E-3</v>
      </c>
      <c r="E31" s="26">
        <f t="shared" si="2"/>
        <v>8800.8061733986997</v>
      </c>
      <c r="F31" s="26">
        <f t="shared" si="6"/>
        <v>2626.6073037235446</v>
      </c>
      <c r="G31" s="26">
        <f t="shared" si="3"/>
        <v>6174.198869675155</v>
      </c>
      <c r="H31" s="26">
        <f t="shared" si="4"/>
        <v>439859.43870674045</v>
      </c>
      <c r="I31" s="26">
        <f t="shared" si="5"/>
        <v>60140.561293259612</v>
      </c>
    </row>
    <row r="32" spans="2:9">
      <c r="B32" s="15">
        <f t="shared" si="0"/>
        <v>1</v>
      </c>
      <c r="C32" s="15">
        <v>11</v>
      </c>
      <c r="D32" s="25">
        <f t="shared" si="1"/>
        <v>5.8888099067944122E-3</v>
      </c>
      <c r="E32" s="26">
        <f t="shared" si="2"/>
        <v>8800.8061733986997</v>
      </c>
      <c r="F32" s="26">
        <f t="shared" si="6"/>
        <v>2590.2486202532828</v>
      </c>
      <c r="G32" s="26">
        <f t="shared" si="3"/>
        <v>6210.5575531454169</v>
      </c>
      <c r="H32" s="26">
        <f t="shared" si="4"/>
        <v>433648.88115359505</v>
      </c>
      <c r="I32" s="26">
        <f t="shared" si="5"/>
        <v>66351.118846405036</v>
      </c>
    </row>
    <row r="33" spans="2:9">
      <c r="B33" s="15">
        <f t="shared" si="0"/>
        <v>1</v>
      </c>
      <c r="C33" s="15">
        <v>12</v>
      </c>
      <c r="D33" s="25">
        <f t="shared" si="1"/>
        <v>5.8888099067944122E-3</v>
      </c>
      <c r="E33" s="26">
        <f t="shared" si="2"/>
        <v>8800.8061733986997</v>
      </c>
      <c r="F33" s="26">
        <f t="shared" si="6"/>
        <v>2553.6758274076033</v>
      </c>
      <c r="G33" s="26">
        <f t="shared" si="3"/>
        <v>6247.130345991096</v>
      </c>
      <c r="H33" s="26">
        <f t="shared" si="4"/>
        <v>427401.75080760394</v>
      </c>
      <c r="I33" s="26">
        <f t="shared" si="5"/>
        <v>72598.249192396135</v>
      </c>
    </row>
    <row r="34" spans="2:9">
      <c r="B34" s="15">
        <f t="shared" si="0"/>
        <v>2</v>
      </c>
      <c r="C34" s="15">
        <v>13</v>
      </c>
      <c r="D34" s="25">
        <f t="shared" si="1"/>
        <v>5.8106552987937654E-3</v>
      </c>
      <c r="E34" s="26">
        <f t="shared" si="2"/>
        <v>8779.4342352699114</v>
      </c>
      <c r="F34" s="26">
        <f t="shared" si="6"/>
        <v>2483.4842480439365</v>
      </c>
      <c r="G34" s="26">
        <f t="shared" si="3"/>
        <v>6295.9499872259748</v>
      </c>
      <c r="H34" s="26">
        <f t="shared" si="4"/>
        <v>421105.80082037795</v>
      </c>
      <c r="I34" s="26">
        <f t="shared" si="5"/>
        <v>78894.199179622112</v>
      </c>
    </row>
    <row r="35" spans="2:9">
      <c r="B35" s="15">
        <f t="shared" si="0"/>
        <v>2</v>
      </c>
      <c r="C35" s="15">
        <v>14</v>
      </c>
      <c r="D35" s="25">
        <f t="shared" si="1"/>
        <v>5.8106552987937654E-3</v>
      </c>
      <c r="E35" s="26">
        <f t="shared" si="2"/>
        <v>8779.4342352699077</v>
      </c>
      <c r="F35" s="26">
        <f t="shared" si="6"/>
        <v>2446.9006528897212</v>
      </c>
      <c r="G35" s="26">
        <f t="shared" si="3"/>
        <v>6332.533582380187</v>
      </c>
      <c r="H35" s="26">
        <f t="shared" si="4"/>
        <v>414773.26723799773</v>
      </c>
      <c r="I35" s="26">
        <f t="shared" si="5"/>
        <v>85226.732762002299</v>
      </c>
    </row>
    <row r="36" spans="2:9">
      <c r="B36" s="15">
        <f t="shared" si="0"/>
        <v>2</v>
      </c>
      <c r="C36" s="15">
        <v>15</v>
      </c>
      <c r="D36" s="25">
        <f t="shared" si="1"/>
        <v>5.8106552987937654E-3</v>
      </c>
      <c r="E36" s="26">
        <f t="shared" si="2"/>
        <v>8779.4342352699077</v>
      </c>
      <c r="F36" s="26">
        <f t="shared" si="6"/>
        <v>2410.104483074474</v>
      </c>
      <c r="G36" s="26">
        <f t="shared" si="3"/>
        <v>6369.3297521954337</v>
      </c>
      <c r="H36" s="26">
        <f t="shared" si="4"/>
        <v>408403.93748580228</v>
      </c>
      <c r="I36" s="26">
        <f t="shared" si="5"/>
        <v>91596.062514197736</v>
      </c>
    </row>
    <row r="37" spans="2:9">
      <c r="B37" s="15">
        <f t="shared" si="0"/>
        <v>2</v>
      </c>
      <c r="C37" s="15">
        <v>16</v>
      </c>
      <c r="D37" s="25">
        <f t="shared" si="1"/>
        <v>5.8106552987937654E-3</v>
      </c>
      <c r="E37" s="26">
        <f t="shared" si="2"/>
        <v>8779.4342352699077</v>
      </c>
      <c r="F37" s="26">
        <f t="shared" si="6"/>
        <v>2373.0945034001147</v>
      </c>
      <c r="G37" s="26">
        <f t="shared" si="3"/>
        <v>6406.3397318697935</v>
      </c>
      <c r="H37" s="26">
        <f t="shared" si="4"/>
        <v>401997.59775393247</v>
      </c>
      <c r="I37" s="26">
        <f t="shared" si="5"/>
        <v>98002.402246067533</v>
      </c>
    </row>
    <row r="38" spans="2:9">
      <c r="B38" s="15">
        <f t="shared" si="0"/>
        <v>2</v>
      </c>
      <c r="C38" s="15">
        <v>17</v>
      </c>
      <c r="D38" s="25">
        <f t="shared" si="1"/>
        <v>5.8106552987937654E-3</v>
      </c>
      <c r="E38" s="26">
        <f t="shared" si="2"/>
        <v>8779.4342352699077</v>
      </c>
      <c r="F38" s="26">
        <f t="shared" si="6"/>
        <v>2335.8694714912522</v>
      </c>
      <c r="G38" s="26">
        <f t="shared" si="3"/>
        <v>6443.5647637786551</v>
      </c>
      <c r="H38" s="26">
        <f t="shared" si="4"/>
        <v>395554.03299015382</v>
      </c>
      <c r="I38" s="26">
        <f t="shared" si="5"/>
        <v>104445.96700984619</v>
      </c>
    </row>
    <row r="39" spans="2:9">
      <c r="B39" s="15">
        <f t="shared" si="0"/>
        <v>2</v>
      </c>
      <c r="C39" s="15">
        <v>18</v>
      </c>
      <c r="D39" s="25">
        <f t="shared" si="1"/>
        <v>5.8106552987937654E-3</v>
      </c>
      <c r="E39" s="26">
        <f t="shared" si="2"/>
        <v>8779.4342352699077</v>
      </c>
      <c r="F39" s="26">
        <f t="shared" si="6"/>
        <v>2298.4281377534812</v>
      </c>
      <c r="G39" s="26">
        <f t="shared" si="3"/>
        <v>6481.006097516427</v>
      </c>
      <c r="H39" s="26">
        <f t="shared" si="4"/>
        <v>389073.02689263737</v>
      </c>
      <c r="I39" s="26">
        <f t="shared" si="5"/>
        <v>110926.97310736262</v>
      </c>
    </row>
    <row r="40" spans="2:9">
      <c r="B40" s="15">
        <f t="shared" si="0"/>
        <v>2</v>
      </c>
      <c r="C40" s="15">
        <v>19</v>
      </c>
      <c r="D40" s="25">
        <f t="shared" si="1"/>
        <v>5.8106552987937654E-3</v>
      </c>
      <c r="E40" s="26">
        <f t="shared" si="2"/>
        <v>8779.4342352699077</v>
      </c>
      <c r="F40" s="26">
        <f t="shared" si="6"/>
        <v>2260.7692453314326</v>
      </c>
      <c r="G40" s="26">
        <f t="shared" si="3"/>
        <v>6518.6649899384756</v>
      </c>
      <c r="H40" s="26">
        <f t="shared" si="4"/>
        <v>382554.36190269887</v>
      </c>
      <c r="I40" s="26">
        <f t="shared" si="5"/>
        <v>117445.6380973011</v>
      </c>
    </row>
    <row r="41" spans="2:9">
      <c r="B41" s="15">
        <f t="shared" si="0"/>
        <v>2</v>
      </c>
      <c r="C41" s="15">
        <v>20</v>
      </c>
      <c r="D41" s="25">
        <f t="shared" si="1"/>
        <v>5.8106552987937654E-3</v>
      </c>
      <c r="E41" s="26">
        <f t="shared" si="2"/>
        <v>8779.4342352699077</v>
      </c>
      <c r="F41" s="26">
        <f t="shared" si="6"/>
        <v>2222.8915300665849</v>
      </c>
      <c r="G41" s="26">
        <f t="shared" si="3"/>
        <v>6556.5427052033228</v>
      </c>
      <c r="H41" s="26">
        <f t="shared" si="4"/>
        <v>375997.81919749553</v>
      </c>
      <c r="I41" s="26">
        <f t="shared" si="5"/>
        <v>124002.18080250442</v>
      </c>
    </row>
    <row r="42" spans="2:9">
      <c r="B42" s="15">
        <f t="shared" si="0"/>
        <v>2</v>
      </c>
      <c r="C42" s="15">
        <v>21</v>
      </c>
      <c r="D42" s="25">
        <f t="shared" si="1"/>
        <v>5.8106552987937654E-3</v>
      </c>
      <c r="E42" s="26">
        <f t="shared" si="2"/>
        <v>8779.4342352699077</v>
      </c>
      <c r="F42" s="26">
        <f t="shared" si="6"/>
        <v>2184.7937204548275</v>
      </c>
      <c r="G42" s="26">
        <f t="shared" si="3"/>
        <v>6594.6405148150807</v>
      </c>
      <c r="H42" s="26">
        <f t="shared" si="4"/>
        <v>369403.17868268047</v>
      </c>
      <c r="I42" s="26">
        <f t="shared" si="5"/>
        <v>130596.8213173195</v>
      </c>
    </row>
    <row r="43" spans="2:9">
      <c r="B43" s="15">
        <f t="shared" si="0"/>
        <v>2</v>
      </c>
      <c r="C43" s="15">
        <v>22</v>
      </c>
      <c r="D43" s="25">
        <f t="shared" si="1"/>
        <v>5.8106552987937654E-3</v>
      </c>
      <c r="E43" s="26">
        <f t="shared" si="2"/>
        <v>8779.4342352699077</v>
      </c>
      <c r="F43" s="26">
        <f t="shared" si="6"/>
        <v>2146.4745376037772</v>
      </c>
      <c r="G43" s="26">
        <f t="shared" si="3"/>
        <v>6632.9596976661305</v>
      </c>
      <c r="H43" s="26">
        <f t="shared" si="4"/>
        <v>362770.21898501436</v>
      </c>
      <c r="I43" s="26">
        <f t="shared" si="5"/>
        <v>137229.78101498564</v>
      </c>
    </row>
    <row r="44" spans="2:9">
      <c r="B44" s="15">
        <f t="shared" si="0"/>
        <v>2</v>
      </c>
      <c r="C44" s="15">
        <v>23</v>
      </c>
      <c r="D44" s="25">
        <f t="shared" si="1"/>
        <v>5.8106552987937654E-3</v>
      </c>
      <c r="E44" s="26">
        <f t="shared" si="2"/>
        <v>8779.4342352699077</v>
      </c>
      <c r="F44" s="26">
        <f t="shared" si="6"/>
        <v>2107.9326951898483</v>
      </c>
      <c r="G44" s="26">
        <f t="shared" si="3"/>
        <v>6671.5015400800594</v>
      </c>
      <c r="H44" s="26">
        <f t="shared" si="4"/>
        <v>356098.7174449343</v>
      </c>
      <c r="I44" s="26">
        <f t="shared" si="5"/>
        <v>143901.2825550657</v>
      </c>
    </row>
    <row r="45" spans="2:9">
      <c r="B45" s="15">
        <f t="shared" si="0"/>
        <v>2</v>
      </c>
      <c r="C45" s="15">
        <v>24</v>
      </c>
      <c r="D45" s="25">
        <f t="shared" si="1"/>
        <v>5.8106552987937654E-3</v>
      </c>
      <c r="E45" s="26">
        <f t="shared" si="2"/>
        <v>8779.4342352699077</v>
      </c>
      <c r="F45" s="26">
        <f t="shared" si="6"/>
        <v>2069.1668994150714</v>
      </c>
      <c r="G45" s="26">
        <f t="shared" si="3"/>
        <v>6710.2673358548363</v>
      </c>
      <c r="H45" s="26">
        <f t="shared" si="4"/>
        <v>349388.45010907948</v>
      </c>
      <c r="I45" s="26">
        <f t="shared" si="5"/>
        <v>150611.54989092055</v>
      </c>
    </row>
    <row r="46" spans="2:9">
      <c r="B46" s="15">
        <f t="shared" si="0"/>
        <v>3</v>
      </c>
      <c r="C46" s="15">
        <v>25</v>
      </c>
      <c r="D46" s="25">
        <f t="shared" si="1"/>
        <v>6.2007621358530773E-3</v>
      </c>
      <c r="E46" s="26">
        <f t="shared" si="2"/>
        <v>8868.4086447767004</v>
      </c>
      <c r="F46" s="26">
        <f t="shared" si="6"/>
        <v>2166.4746721407719</v>
      </c>
      <c r="G46" s="26">
        <f t="shared" si="3"/>
        <v>6701.9339726359285</v>
      </c>
      <c r="H46" s="26">
        <f t="shared" si="4"/>
        <v>342686.51613644353</v>
      </c>
      <c r="I46" s="26">
        <f t="shared" si="5"/>
        <v>157313.48386355647</v>
      </c>
    </row>
    <row r="47" spans="2:9">
      <c r="B47" s="15">
        <f t="shared" si="0"/>
        <v>3</v>
      </c>
      <c r="C47" s="15">
        <v>26</v>
      </c>
      <c r="D47" s="25">
        <f t="shared" si="1"/>
        <v>6.2007621358530773E-3</v>
      </c>
      <c r="E47" s="26">
        <f t="shared" si="2"/>
        <v>8868.4086447767004</v>
      </c>
      <c r="F47" s="26">
        <f t="shared" si="6"/>
        <v>2124.9175737262635</v>
      </c>
      <c r="G47" s="26">
        <f t="shared" si="3"/>
        <v>6743.4910710504373</v>
      </c>
      <c r="H47" s="26">
        <f t="shared" si="4"/>
        <v>335943.02506539307</v>
      </c>
      <c r="I47" s="26">
        <f t="shared" si="5"/>
        <v>164056.9749346069</v>
      </c>
    </row>
    <row r="48" spans="2:9">
      <c r="B48" s="15">
        <f t="shared" si="0"/>
        <v>3</v>
      </c>
      <c r="C48" s="15">
        <v>27</v>
      </c>
      <c r="D48" s="25">
        <f t="shared" si="1"/>
        <v>6.2007621358530773E-3</v>
      </c>
      <c r="E48" s="26">
        <f t="shared" si="2"/>
        <v>8868.4086447766986</v>
      </c>
      <c r="F48" s="26">
        <f t="shared" si="6"/>
        <v>2083.1027896294308</v>
      </c>
      <c r="G48" s="26">
        <f t="shared" si="3"/>
        <v>6785.3058551472677</v>
      </c>
      <c r="H48" s="26">
        <f t="shared" si="4"/>
        <v>329157.71921024582</v>
      </c>
      <c r="I48" s="26">
        <f t="shared" si="5"/>
        <v>170842.28078975418</v>
      </c>
    </row>
    <row r="49" spans="2:9">
      <c r="B49" s="15">
        <f t="shared" si="0"/>
        <v>3</v>
      </c>
      <c r="C49" s="15">
        <v>28</v>
      </c>
      <c r="D49" s="25">
        <f t="shared" si="1"/>
        <v>6.2007621358530773E-3</v>
      </c>
      <c r="E49" s="26">
        <f t="shared" si="2"/>
        <v>8868.4086447767004</v>
      </c>
      <c r="F49" s="26">
        <f t="shared" si="6"/>
        <v>2041.0287220026514</v>
      </c>
      <c r="G49" s="26">
        <f t="shared" si="3"/>
        <v>6827.3799227740492</v>
      </c>
      <c r="H49" s="26">
        <f t="shared" si="4"/>
        <v>322330.33928747178</v>
      </c>
      <c r="I49" s="26">
        <f t="shared" si="5"/>
        <v>177669.66071252822</v>
      </c>
    </row>
    <row r="50" spans="2:9">
      <c r="B50" s="15">
        <f t="shared" si="0"/>
        <v>3</v>
      </c>
      <c r="C50" s="15">
        <v>29</v>
      </c>
      <c r="D50" s="25">
        <f t="shared" si="1"/>
        <v>6.2007621358530773E-3</v>
      </c>
      <c r="E50" s="26">
        <f t="shared" si="2"/>
        <v>8868.4086447767004</v>
      </c>
      <c r="F50" s="26">
        <f t="shared" si="6"/>
        <v>1998.6937630904306</v>
      </c>
      <c r="G50" s="26">
        <f t="shared" si="3"/>
        <v>6869.71488168627</v>
      </c>
      <c r="H50" s="26">
        <f t="shared" si="4"/>
        <v>315460.62440578552</v>
      </c>
      <c r="I50" s="26">
        <f t="shared" si="5"/>
        <v>184539.37559421448</v>
      </c>
    </row>
    <row r="51" spans="2:9">
      <c r="B51" s="15">
        <f t="shared" si="0"/>
        <v>3</v>
      </c>
      <c r="C51" s="15">
        <v>30</v>
      </c>
      <c r="D51" s="25">
        <f t="shared" si="1"/>
        <v>6.2007621358530773E-3</v>
      </c>
      <c r="E51" s="26">
        <f t="shared" si="2"/>
        <v>8868.4086447767022</v>
      </c>
      <c r="F51" s="26">
        <f t="shared" si="6"/>
        <v>1956.0962951679639</v>
      </c>
      <c r="G51" s="26">
        <f t="shared" si="3"/>
        <v>6912.3123496087383</v>
      </c>
      <c r="H51" s="26">
        <f t="shared" si="4"/>
        <v>308548.31205617677</v>
      </c>
      <c r="I51" s="26">
        <f t="shared" si="5"/>
        <v>191451.68794382323</v>
      </c>
    </row>
    <row r="52" spans="2:9">
      <c r="B52" s="15">
        <f t="shared" si="0"/>
        <v>3</v>
      </c>
      <c r="C52" s="15">
        <v>31</v>
      </c>
      <c r="D52" s="25">
        <f t="shared" si="1"/>
        <v>6.2007621358530773E-3</v>
      </c>
      <c r="E52" s="26">
        <f t="shared" si="2"/>
        <v>8868.4086447767022</v>
      </c>
      <c r="F52" s="26">
        <f t="shared" si="6"/>
        <v>1913.2346904793205</v>
      </c>
      <c r="G52" s="26">
        <f t="shared" si="3"/>
        <v>6955.1739542973819</v>
      </c>
      <c r="H52" s="26">
        <f t="shared" si="4"/>
        <v>301593.13810187939</v>
      </c>
      <c r="I52" s="26">
        <f t="shared" si="5"/>
        <v>198406.86189812061</v>
      </c>
    </row>
    <row r="53" spans="2:9">
      <c r="B53" s="15">
        <f t="shared" si="0"/>
        <v>3</v>
      </c>
      <c r="C53" s="15">
        <v>32</v>
      </c>
      <c r="D53" s="25">
        <f t="shared" si="1"/>
        <v>6.2007621358530773E-3</v>
      </c>
      <c r="E53" s="26">
        <f t="shared" si="2"/>
        <v>8868.4086447767004</v>
      </c>
      <c r="F53" s="26">
        <f t="shared" si="6"/>
        <v>1870.1073111752419</v>
      </c>
      <c r="G53" s="26">
        <f t="shared" si="3"/>
        <v>6998.3013336014583</v>
      </c>
      <c r="H53" s="26">
        <f t="shared" si="4"/>
        <v>294594.83676827792</v>
      </c>
      <c r="I53" s="26">
        <f t="shared" si="5"/>
        <v>205405.16323172208</v>
      </c>
    </row>
    <row r="54" spans="2:9">
      <c r="B54" s="15">
        <f t="shared" ref="B54:B81" si="7">+INT(C53/12)+1</f>
        <v>3</v>
      </c>
      <c r="C54" s="15">
        <v>33</v>
      </c>
      <c r="D54" s="25">
        <f t="shared" ref="D54:D81" si="8">+VLOOKUP(B54,tipos,4,0)</f>
        <v>6.2007621358530773E-3</v>
      </c>
      <c r="E54" s="26">
        <f t="shared" ref="E54:E81" si="9">PMT(D54,60-C53,-H53,$C$16)</f>
        <v>8868.4086447767004</v>
      </c>
      <c r="F54" s="26">
        <f t="shared" si="6"/>
        <v>1826.7125092505557</v>
      </c>
      <c r="G54" s="26">
        <f t="shared" ref="G54:G81" si="10">+E54-F54</f>
        <v>7041.6961355261446</v>
      </c>
      <c r="H54" s="26">
        <f t="shared" ref="H54:H81" si="11">+H53-G54</f>
        <v>287553.14063275175</v>
      </c>
      <c r="I54" s="26">
        <f t="shared" ref="I54:I81" si="12">+I53+G54</f>
        <v>212446.85936724822</v>
      </c>
    </row>
    <row r="55" spans="2:9">
      <c r="B55" s="15">
        <f t="shared" si="7"/>
        <v>3</v>
      </c>
      <c r="C55" s="15">
        <v>34</v>
      </c>
      <c r="D55" s="25">
        <f t="shared" si="8"/>
        <v>6.2007621358530773E-3</v>
      </c>
      <c r="E55" s="26">
        <f t="shared" si="9"/>
        <v>8868.4086447767004</v>
      </c>
      <c r="F55" s="26">
        <f t="shared" si="6"/>
        <v>1783.0486264812021</v>
      </c>
      <c r="G55" s="26">
        <f t="shared" si="10"/>
        <v>7085.3600182954979</v>
      </c>
      <c r="H55" s="26">
        <f t="shared" si="11"/>
        <v>280467.78061445628</v>
      </c>
      <c r="I55" s="26">
        <f t="shared" si="12"/>
        <v>219532.21938554372</v>
      </c>
    </row>
    <row r="56" spans="2:9">
      <c r="B56" s="15">
        <f t="shared" si="7"/>
        <v>3</v>
      </c>
      <c r="C56" s="15">
        <v>35</v>
      </c>
      <c r="D56" s="25">
        <f t="shared" si="8"/>
        <v>6.2007621358530773E-3</v>
      </c>
      <c r="E56" s="26">
        <f t="shared" si="9"/>
        <v>8868.4086447767004</v>
      </c>
      <c r="F56" s="26">
        <f t="shared" si="6"/>
        <v>1739.1139943608682</v>
      </c>
      <c r="G56" s="26">
        <f t="shared" si="10"/>
        <v>7129.2946504158317</v>
      </c>
      <c r="H56" s="26">
        <f t="shared" si="11"/>
        <v>273338.48596404045</v>
      </c>
      <c r="I56" s="26">
        <f t="shared" si="12"/>
        <v>226661.51403595955</v>
      </c>
    </row>
    <row r="57" spans="2:9">
      <c r="B57" s="15">
        <f t="shared" si="7"/>
        <v>3</v>
      </c>
      <c r="C57" s="15">
        <v>36</v>
      </c>
      <c r="D57" s="25">
        <f t="shared" si="8"/>
        <v>6.2007621358530773E-3</v>
      </c>
      <c r="E57" s="26">
        <f t="shared" si="9"/>
        <v>8868.4086447767004</v>
      </c>
      <c r="F57" s="26">
        <f t="shared" si="6"/>
        <v>1694.9069340372298</v>
      </c>
      <c r="G57" s="26">
        <f t="shared" si="10"/>
        <v>7173.5017107394706</v>
      </c>
      <c r="H57" s="26">
        <f t="shared" si="11"/>
        <v>266164.98425330099</v>
      </c>
      <c r="I57" s="26">
        <f t="shared" si="12"/>
        <v>233835.01574669903</v>
      </c>
    </row>
    <row r="58" spans="2:9">
      <c r="B58" s="15">
        <f t="shared" si="7"/>
        <v>4</v>
      </c>
      <c r="C58" s="15">
        <v>37</v>
      </c>
      <c r="D58" s="25">
        <f t="shared" si="8"/>
        <v>6.5116541199878863E-3</v>
      </c>
      <c r="E58" s="26">
        <f t="shared" si="9"/>
        <v>8924.8852500988796</v>
      </c>
      <c r="F58" s="26">
        <f t="shared" si="6"/>
        <v>1733.1743163095184</v>
      </c>
      <c r="G58" s="26">
        <f t="shared" si="10"/>
        <v>7191.7109337893617</v>
      </c>
      <c r="H58" s="26">
        <f t="shared" si="11"/>
        <v>258973.27331951165</v>
      </c>
      <c r="I58" s="26">
        <f t="shared" si="12"/>
        <v>241026.72668048838</v>
      </c>
    </row>
    <row r="59" spans="2:9">
      <c r="B59" s="15">
        <f t="shared" si="7"/>
        <v>4</v>
      </c>
      <c r="C59" s="15">
        <v>38</v>
      </c>
      <c r="D59" s="25">
        <f t="shared" si="8"/>
        <v>6.5116541199878863E-3</v>
      </c>
      <c r="E59" s="26">
        <f t="shared" si="9"/>
        <v>8924.8852500988833</v>
      </c>
      <c r="F59" s="26">
        <f t="shared" si="6"/>
        <v>1686.3443821777469</v>
      </c>
      <c r="G59" s="26">
        <f t="shared" si="10"/>
        <v>7238.5408679211359</v>
      </c>
      <c r="H59" s="26">
        <f t="shared" si="11"/>
        <v>251734.73245159051</v>
      </c>
      <c r="I59" s="26">
        <f t="shared" si="12"/>
        <v>248265.26754840952</v>
      </c>
    </row>
    <row r="60" spans="2:9">
      <c r="B60" s="15">
        <f t="shared" si="7"/>
        <v>4</v>
      </c>
      <c r="C60" s="15">
        <v>39</v>
      </c>
      <c r="D60" s="25">
        <f t="shared" si="8"/>
        <v>6.5116541199878863E-3</v>
      </c>
      <c r="E60" s="26">
        <f t="shared" si="9"/>
        <v>8924.8852500988833</v>
      </c>
      <c r="F60" s="26">
        <f t="shared" si="6"/>
        <v>1639.2095077124477</v>
      </c>
      <c r="G60" s="26">
        <f t="shared" si="10"/>
        <v>7285.6757423864356</v>
      </c>
      <c r="H60" s="26">
        <f t="shared" si="11"/>
        <v>244449.05670920407</v>
      </c>
      <c r="I60" s="26">
        <f t="shared" si="12"/>
        <v>255550.94329079596</v>
      </c>
    </row>
    <row r="61" spans="2:9">
      <c r="B61" s="15">
        <f t="shared" si="7"/>
        <v>4</v>
      </c>
      <c r="C61" s="15">
        <v>40</v>
      </c>
      <c r="D61" s="25">
        <f t="shared" si="8"/>
        <v>6.5116541199878863E-3</v>
      </c>
      <c r="E61" s="26">
        <f t="shared" si="9"/>
        <v>8924.8852500988833</v>
      </c>
      <c r="F61" s="26">
        <f t="shared" si="6"/>
        <v>1591.7677072476413</v>
      </c>
      <c r="G61" s="26">
        <f t="shared" si="10"/>
        <v>7333.1175428512415</v>
      </c>
      <c r="H61" s="26">
        <f t="shared" si="11"/>
        <v>237115.93916635282</v>
      </c>
      <c r="I61" s="26">
        <f t="shared" si="12"/>
        <v>262884.06083364721</v>
      </c>
    </row>
    <row r="62" spans="2:9">
      <c r="B62" s="15">
        <f t="shared" si="7"/>
        <v>4</v>
      </c>
      <c r="C62" s="15">
        <v>41</v>
      </c>
      <c r="D62" s="25">
        <f t="shared" si="8"/>
        <v>6.5116541199878863E-3</v>
      </c>
      <c r="E62" s="26">
        <f t="shared" si="9"/>
        <v>8924.8852500988833</v>
      </c>
      <c r="F62" s="26">
        <f t="shared" si="6"/>
        <v>1544.0169821873783</v>
      </c>
      <c r="G62" s="26">
        <f t="shared" si="10"/>
        <v>7380.8682679115045</v>
      </c>
      <c r="H62" s="26">
        <f t="shared" si="11"/>
        <v>229735.07089844131</v>
      </c>
      <c r="I62" s="26">
        <f t="shared" si="12"/>
        <v>270264.92910155869</v>
      </c>
    </row>
    <row r="63" spans="2:9">
      <c r="B63" s="15">
        <f t="shared" si="7"/>
        <v>4</v>
      </c>
      <c r="C63" s="15">
        <v>42</v>
      </c>
      <c r="D63" s="25">
        <f t="shared" si="8"/>
        <v>6.5116541199878863E-3</v>
      </c>
      <c r="E63" s="26">
        <f t="shared" si="9"/>
        <v>8924.8852500988796</v>
      </c>
      <c r="F63" s="26">
        <f t="shared" si="6"/>
        <v>1495.9553209215444</v>
      </c>
      <c r="G63" s="26">
        <f t="shared" si="10"/>
        <v>7428.929929177335</v>
      </c>
      <c r="H63" s="26">
        <f t="shared" si="11"/>
        <v>222306.14096926397</v>
      </c>
      <c r="I63" s="26">
        <f t="shared" si="12"/>
        <v>277693.85903073603</v>
      </c>
    </row>
    <row r="64" spans="2:9">
      <c r="B64" s="15">
        <f t="shared" si="7"/>
        <v>4</v>
      </c>
      <c r="C64" s="15">
        <v>43</v>
      </c>
      <c r="D64" s="25">
        <f t="shared" si="8"/>
        <v>6.5116541199878863E-3</v>
      </c>
      <c r="E64" s="26">
        <f t="shared" si="9"/>
        <v>8924.8852500988814</v>
      </c>
      <c r="F64" s="26">
        <f t="shared" si="6"/>
        <v>1447.5806987411156</v>
      </c>
      <c r="G64" s="26">
        <f t="shared" si="10"/>
        <v>7477.3045513577654</v>
      </c>
      <c r="H64" s="26">
        <f t="shared" si="11"/>
        <v>214828.83641790622</v>
      </c>
      <c r="I64" s="26">
        <f t="shared" si="12"/>
        <v>285171.16358209378</v>
      </c>
    </row>
    <row r="65" spans="2:9">
      <c r="B65" s="15">
        <f t="shared" si="7"/>
        <v>4</v>
      </c>
      <c r="C65" s="15">
        <v>44</v>
      </c>
      <c r="D65" s="25">
        <f t="shared" si="8"/>
        <v>6.5116541199878863E-3</v>
      </c>
      <c r="E65" s="26">
        <f t="shared" si="9"/>
        <v>8924.8852500988814</v>
      </c>
      <c r="F65" s="26">
        <f t="shared" si="6"/>
        <v>1398.8910777528627</v>
      </c>
      <c r="G65" s="26">
        <f t="shared" si="10"/>
        <v>7525.9941723460188</v>
      </c>
      <c r="H65" s="26">
        <f t="shared" si="11"/>
        <v>207302.8422455602</v>
      </c>
      <c r="I65" s="26">
        <f t="shared" si="12"/>
        <v>292697.1577544398</v>
      </c>
    </row>
    <row r="66" spans="2:9">
      <c r="B66" s="15">
        <f t="shared" si="7"/>
        <v>4</v>
      </c>
      <c r="C66" s="15">
        <v>45</v>
      </c>
      <c r="D66" s="25">
        <f t="shared" si="8"/>
        <v>6.5116541199878863E-3</v>
      </c>
      <c r="E66" s="26">
        <f t="shared" si="9"/>
        <v>8924.8852500988796</v>
      </c>
      <c r="F66" s="26">
        <f t="shared" si="6"/>
        <v>1349.8844067935008</v>
      </c>
      <c r="G66" s="26">
        <f t="shared" si="10"/>
        <v>7575.000843305379</v>
      </c>
      <c r="H66" s="26">
        <f t="shared" si="11"/>
        <v>199727.84140225482</v>
      </c>
      <c r="I66" s="26">
        <f t="shared" si="12"/>
        <v>300272.15859774518</v>
      </c>
    </row>
    <row r="67" spans="2:9">
      <c r="B67" s="15">
        <f t="shared" si="7"/>
        <v>4</v>
      </c>
      <c r="C67" s="15">
        <v>46</v>
      </c>
      <c r="D67" s="25">
        <f t="shared" si="8"/>
        <v>6.5116541199878863E-3</v>
      </c>
      <c r="E67" s="26">
        <f t="shared" si="9"/>
        <v>8924.8852500988814</v>
      </c>
      <c r="F67" s="26">
        <f t="shared" si="6"/>
        <v>1300.5586213432798</v>
      </c>
      <c r="G67" s="26">
        <f t="shared" si="10"/>
        <v>7624.3266287556016</v>
      </c>
      <c r="H67" s="26">
        <f t="shared" si="11"/>
        <v>192103.51477349922</v>
      </c>
      <c r="I67" s="26">
        <f t="shared" si="12"/>
        <v>307896.48522650078</v>
      </c>
    </row>
    <row r="68" spans="2:9">
      <c r="B68" s="15">
        <f t="shared" si="7"/>
        <v>4</v>
      </c>
      <c r="C68" s="15">
        <v>47</v>
      </c>
      <c r="D68" s="25">
        <f t="shared" si="8"/>
        <v>6.5116541199878863E-3</v>
      </c>
      <c r="E68" s="26">
        <f t="shared" si="9"/>
        <v>8924.8852500988796</v>
      </c>
      <c r="F68" s="26">
        <f t="shared" si="6"/>
        <v>1250.91164343901</v>
      </c>
      <c r="G68" s="26">
        <f t="shared" si="10"/>
        <v>7673.9736066598698</v>
      </c>
      <c r="H68" s="26">
        <f t="shared" si="11"/>
        <v>184429.54116683936</v>
      </c>
      <c r="I68" s="26">
        <f t="shared" si="12"/>
        <v>315570.45883316064</v>
      </c>
    </row>
    <row r="69" spans="2:9">
      <c r="B69" s="15">
        <f t="shared" si="7"/>
        <v>4</v>
      </c>
      <c r="C69" s="15">
        <v>48</v>
      </c>
      <c r="D69" s="25">
        <f t="shared" si="8"/>
        <v>6.5116541199878863E-3</v>
      </c>
      <c r="E69" s="26">
        <f t="shared" si="9"/>
        <v>8924.8852500988833</v>
      </c>
      <c r="F69" s="26">
        <f t="shared" si="6"/>
        <v>1200.941381586525</v>
      </c>
      <c r="G69" s="26">
        <f t="shared" si="10"/>
        <v>7723.9438685123587</v>
      </c>
      <c r="H69" s="26">
        <f t="shared" si="11"/>
        <v>176705.59729832702</v>
      </c>
      <c r="I69" s="26">
        <f t="shared" si="12"/>
        <v>323294.40270167298</v>
      </c>
    </row>
    <row r="70" spans="2:9">
      <c r="B70" s="15">
        <f t="shared" si="7"/>
        <v>5</v>
      </c>
      <c r="C70" s="15">
        <v>49</v>
      </c>
      <c r="D70" s="25">
        <f t="shared" si="8"/>
        <v>7.1302872999576827E-3</v>
      </c>
      <c r="E70" s="26">
        <f t="shared" si="9"/>
        <v>9007.5874318778151</v>
      </c>
      <c r="F70" s="26">
        <f t="shared" si="6"/>
        <v>1259.9616762476978</v>
      </c>
      <c r="G70" s="26">
        <f t="shared" si="10"/>
        <v>7747.6257556301171</v>
      </c>
      <c r="H70" s="26">
        <f t="shared" si="11"/>
        <v>168957.97154269691</v>
      </c>
      <c r="I70" s="26">
        <f t="shared" si="12"/>
        <v>331042.02845730312</v>
      </c>
    </row>
    <row r="71" spans="2:9">
      <c r="B71" s="15">
        <f t="shared" si="7"/>
        <v>5</v>
      </c>
      <c r="C71" s="15">
        <v>50</v>
      </c>
      <c r="D71" s="25">
        <f t="shared" si="8"/>
        <v>7.1302872999576827E-3</v>
      </c>
      <c r="E71" s="26">
        <f t="shared" si="9"/>
        <v>9007.5874318778151</v>
      </c>
      <c r="F71" s="26">
        <f t="shared" si="6"/>
        <v>1204.7188787175032</v>
      </c>
      <c r="G71" s="26">
        <f t="shared" si="10"/>
        <v>7802.8685531603114</v>
      </c>
      <c r="H71" s="26">
        <f t="shared" si="11"/>
        <v>161155.10298953659</v>
      </c>
      <c r="I71" s="26">
        <f t="shared" si="12"/>
        <v>338844.89701046341</v>
      </c>
    </row>
    <row r="72" spans="2:9">
      <c r="B72" s="15">
        <f t="shared" si="7"/>
        <v>5</v>
      </c>
      <c r="C72" s="15">
        <v>51</v>
      </c>
      <c r="D72" s="25">
        <f t="shared" si="8"/>
        <v>7.1302872999576827E-3</v>
      </c>
      <c r="E72" s="26">
        <f t="shared" si="9"/>
        <v>9007.5874318778169</v>
      </c>
      <c r="F72" s="26">
        <f t="shared" si="6"/>
        <v>1149.0821841696652</v>
      </c>
      <c r="G72" s="26">
        <f t="shared" si="10"/>
        <v>7858.5052477081517</v>
      </c>
      <c r="H72" s="26">
        <f t="shared" si="11"/>
        <v>153296.59774182845</v>
      </c>
      <c r="I72" s="26">
        <f t="shared" si="12"/>
        <v>346703.40225817158</v>
      </c>
    </row>
    <row r="73" spans="2:9">
      <c r="B73" s="15">
        <f t="shared" si="7"/>
        <v>5</v>
      </c>
      <c r="C73" s="15">
        <v>52</v>
      </c>
      <c r="D73" s="25">
        <f t="shared" si="8"/>
        <v>7.1302872999576827E-3</v>
      </c>
      <c r="E73" s="26">
        <f t="shared" si="9"/>
        <v>9007.5874318778151</v>
      </c>
      <c r="F73" s="26">
        <f t="shared" si="6"/>
        <v>1093.048784005281</v>
      </c>
      <c r="G73" s="26">
        <f t="shared" si="10"/>
        <v>7914.5386478725341</v>
      </c>
      <c r="H73" s="26">
        <f t="shared" si="11"/>
        <v>145382.0590939559</v>
      </c>
      <c r="I73" s="26">
        <f t="shared" si="12"/>
        <v>354617.9409060441</v>
      </c>
    </row>
    <row r="74" spans="2:9">
      <c r="B74" s="15">
        <f t="shared" si="7"/>
        <v>5</v>
      </c>
      <c r="C74" s="15">
        <v>53</v>
      </c>
      <c r="D74" s="25">
        <f t="shared" si="8"/>
        <v>7.1302872999576827E-3</v>
      </c>
      <c r="E74" s="26">
        <f t="shared" si="9"/>
        <v>9007.5874318778133</v>
      </c>
      <c r="F74" s="26">
        <f t="shared" si="6"/>
        <v>1036.6158495993311</v>
      </c>
      <c r="G74" s="26">
        <f t="shared" si="10"/>
        <v>7970.9715822784819</v>
      </c>
      <c r="H74" s="26">
        <f t="shared" si="11"/>
        <v>137411.08751167741</v>
      </c>
      <c r="I74" s="26">
        <f t="shared" si="12"/>
        <v>362588.91248832259</v>
      </c>
    </row>
    <row r="75" spans="2:9">
      <c r="B75" s="15">
        <f t="shared" si="7"/>
        <v>5</v>
      </c>
      <c r="C75" s="15">
        <v>54</v>
      </c>
      <c r="D75" s="25">
        <f t="shared" si="8"/>
        <v>7.1302872999576827E-3</v>
      </c>
      <c r="E75" s="26">
        <f t="shared" si="9"/>
        <v>9007.5874318778133</v>
      </c>
      <c r="F75" s="26">
        <f t="shared" si="6"/>
        <v>979.78053215788714</v>
      </c>
      <c r="G75" s="26">
        <f t="shared" si="10"/>
        <v>8027.8068997199262</v>
      </c>
      <c r="H75" s="26">
        <f t="shared" si="11"/>
        <v>129383.28061195748</v>
      </c>
      <c r="I75" s="26">
        <f t="shared" si="12"/>
        <v>370616.71938804252</v>
      </c>
    </row>
    <row r="76" spans="2:9">
      <c r="B76" s="15">
        <f t="shared" si="7"/>
        <v>5</v>
      </c>
      <c r="C76" s="15">
        <v>55</v>
      </c>
      <c r="D76" s="25">
        <f t="shared" si="8"/>
        <v>7.1302872999576827E-3</v>
      </c>
      <c r="E76" s="26">
        <f t="shared" si="9"/>
        <v>9007.5874318778115</v>
      </c>
      <c r="F76" s="26">
        <f t="shared" si="6"/>
        <v>922.53996257430151</v>
      </c>
      <c r="G76" s="26">
        <f t="shared" si="10"/>
        <v>8085.0474693035103</v>
      </c>
      <c r="H76" s="26">
        <f t="shared" si="11"/>
        <v>121298.23314265397</v>
      </c>
      <c r="I76" s="26">
        <f t="shared" si="12"/>
        <v>378701.76685734605</v>
      </c>
    </row>
    <row r="77" spans="2:9">
      <c r="B77" s="15">
        <f t="shared" si="7"/>
        <v>5</v>
      </c>
      <c r="C77" s="15">
        <v>56</v>
      </c>
      <c r="D77" s="25">
        <f t="shared" si="8"/>
        <v>7.1302872999576827E-3</v>
      </c>
      <c r="E77" s="26">
        <f t="shared" si="9"/>
        <v>9007.5874318778133</v>
      </c>
      <c r="F77" s="26">
        <f t="shared" si="6"/>
        <v>864.89125128437172</v>
      </c>
      <c r="G77" s="26">
        <f t="shared" si="10"/>
        <v>8142.6961805934416</v>
      </c>
      <c r="H77" s="26">
        <f t="shared" si="11"/>
        <v>113155.53696206053</v>
      </c>
      <c r="I77" s="26">
        <f t="shared" si="12"/>
        <v>386844.46303793951</v>
      </c>
    </row>
    <row r="78" spans="2:9">
      <c r="B78" s="15">
        <f t="shared" si="7"/>
        <v>5</v>
      </c>
      <c r="C78" s="15">
        <v>57</v>
      </c>
      <c r="D78" s="25">
        <f t="shared" si="8"/>
        <v>7.1302872999576827E-3</v>
      </c>
      <c r="E78" s="26">
        <f t="shared" si="9"/>
        <v>9007.5874318778115</v>
      </c>
      <c r="F78" s="26">
        <f t="shared" si="6"/>
        <v>806.83148812047239</v>
      </c>
      <c r="G78" s="26">
        <f t="shared" si="10"/>
        <v>8200.75594375734</v>
      </c>
      <c r="H78" s="26">
        <f t="shared" si="11"/>
        <v>104954.7810183032</v>
      </c>
      <c r="I78" s="26">
        <f t="shared" si="12"/>
        <v>395045.21898169687</v>
      </c>
    </row>
    <row r="79" spans="2:9">
      <c r="B79" s="15">
        <f t="shared" si="7"/>
        <v>5</v>
      </c>
      <c r="C79" s="15">
        <v>58</v>
      </c>
      <c r="D79" s="25">
        <f t="shared" si="8"/>
        <v>7.1302872999576827E-3</v>
      </c>
      <c r="E79" s="26">
        <f t="shared" si="9"/>
        <v>9007.5874318778133</v>
      </c>
      <c r="F79" s="26">
        <f t="shared" si="6"/>
        <v>748.35774216464699</v>
      </c>
      <c r="G79" s="26">
        <f t="shared" si="10"/>
        <v>8259.2296897131655</v>
      </c>
      <c r="H79" s="26">
        <f t="shared" si="11"/>
        <v>96695.551328590038</v>
      </c>
      <c r="I79" s="26">
        <f t="shared" si="12"/>
        <v>403304.44867141003</v>
      </c>
    </row>
    <row r="80" spans="2:9">
      <c r="B80" s="15">
        <f t="shared" si="7"/>
        <v>5</v>
      </c>
      <c r="C80" s="15">
        <v>59</v>
      </c>
      <c r="D80" s="25">
        <f t="shared" si="8"/>
        <v>7.1302872999576827E-3</v>
      </c>
      <c r="E80" s="26">
        <f t="shared" si="9"/>
        <v>9007.5874318778169</v>
      </c>
      <c r="F80" s="26">
        <f t="shared" si="6"/>
        <v>689.46706160065173</v>
      </c>
      <c r="G80" s="26">
        <f t="shared" si="10"/>
        <v>8318.1203702771654</v>
      </c>
      <c r="H80" s="26">
        <f t="shared" si="11"/>
        <v>88377.430958312878</v>
      </c>
      <c r="I80" s="26">
        <f t="shared" si="12"/>
        <v>411622.56904168718</v>
      </c>
    </row>
    <row r="81" spans="2:9">
      <c r="B81" s="15">
        <f t="shared" si="7"/>
        <v>5</v>
      </c>
      <c r="C81" s="15">
        <v>60</v>
      </c>
      <c r="D81" s="25">
        <f t="shared" si="8"/>
        <v>7.1302872999576827E-3</v>
      </c>
      <c r="E81" s="26">
        <f t="shared" si="9"/>
        <v>9007.5874318778242</v>
      </c>
      <c r="F81" s="26">
        <f t="shared" si="6"/>
        <v>630.15647356494526</v>
      </c>
      <c r="G81" s="26">
        <f t="shared" si="10"/>
        <v>8377.4309583128797</v>
      </c>
      <c r="H81" s="27">
        <f t="shared" si="11"/>
        <v>80000</v>
      </c>
      <c r="I81" s="26">
        <f t="shared" si="12"/>
        <v>420000.00000000006</v>
      </c>
    </row>
  </sheetData>
  <mergeCells count="1">
    <mergeCell ref="B2:F2"/>
  </mergeCells>
  <phoneticPr fontId="3" type="noConversion"/>
  <conditionalFormatting sqref="B22:I81">
    <cfRule type="expression" dxfId="1" priority="1" stopIfTrue="1">
      <formula>+MOD($B22,2)=0</formula>
    </cfRule>
  </conditionalFormatting>
  <pageMargins left="0.75" right="0.75" top="1" bottom="1" header="0" footer="0"/>
  <pageSetup paperSize="9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3"/>
  <sheetViews>
    <sheetView showGridLines="0" workbookViewId="0">
      <selection activeCell="B2" sqref="B2:E2"/>
    </sheetView>
  </sheetViews>
  <sheetFormatPr baseColWidth="10" defaultRowHeight="12.75"/>
  <cols>
    <col min="1" max="1" width="2.5703125" style="2" customWidth="1"/>
    <col min="2" max="2" width="11.42578125" style="2"/>
    <col min="3" max="3" width="12.7109375" style="2" customWidth="1"/>
    <col min="4" max="4" width="14.85546875" style="2" bestFit="1" customWidth="1"/>
    <col min="5" max="5" width="13.7109375" style="2" customWidth="1"/>
    <col min="6" max="6" width="12.85546875" style="2" customWidth="1"/>
    <col min="7" max="7" width="11.85546875" style="2" bestFit="1" customWidth="1"/>
    <col min="8" max="8" width="11.7109375" style="2" bestFit="1" customWidth="1"/>
    <col min="9" max="16384" width="11.42578125" style="2"/>
  </cols>
  <sheetData>
    <row r="1" spans="1:8">
      <c r="A1" s="1" t="s">
        <v>19</v>
      </c>
    </row>
    <row r="2" spans="1:8" ht="33.75" customHeight="1">
      <c r="B2" s="40" t="s">
        <v>31</v>
      </c>
      <c r="C2" s="46"/>
      <c r="D2" s="46"/>
      <c r="E2" s="47"/>
    </row>
    <row r="5" spans="1:8">
      <c r="B5" s="32" t="s">
        <v>1</v>
      </c>
      <c r="C5" s="33"/>
      <c r="D5" s="33"/>
      <c r="E5" s="33"/>
      <c r="F5" s="33"/>
      <c r="G5" s="33"/>
      <c r="H5" s="34"/>
    </row>
    <row r="6" spans="1:8">
      <c r="B6" s="35" t="s">
        <v>2</v>
      </c>
      <c r="C6" s="3"/>
      <c r="D6" s="3"/>
      <c r="E6" s="3"/>
      <c r="F6" s="3"/>
      <c r="G6" s="3"/>
      <c r="H6" s="36"/>
    </row>
    <row r="7" spans="1:8">
      <c r="B7" s="35" t="s">
        <v>32</v>
      </c>
      <c r="C7" s="3"/>
      <c r="D7" s="3"/>
      <c r="E7" s="3"/>
      <c r="F7" s="3"/>
      <c r="G7" s="3"/>
      <c r="H7" s="36"/>
    </row>
    <row r="8" spans="1:8">
      <c r="B8" s="35" t="s">
        <v>4</v>
      </c>
      <c r="C8" s="3"/>
      <c r="D8" s="3"/>
      <c r="E8" s="3"/>
      <c r="F8" s="3"/>
      <c r="G8" s="3"/>
      <c r="H8" s="36"/>
    </row>
    <row r="9" spans="1:8">
      <c r="B9" s="35" t="s">
        <v>33</v>
      </c>
      <c r="C9" s="3"/>
      <c r="D9" s="3"/>
      <c r="E9" s="3"/>
      <c r="F9" s="3"/>
      <c r="G9" s="3"/>
      <c r="H9" s="36"/>
    </row>
    <row r="10" spans="1:8">
      <c r="B10" s="37" t="s">
        <v>13</v>
      </c>
      <c r="C10" s="38"/>
      <c r="D10" s="38"/>
      <c r="E10" s="38"/>
      <c r="F10" s="38"/>
      <c r="G10" s="38"/>
      <c r="H10" s="39"/>
    </row>
    <row r="12" spans="1:8">
      <c r="D12" s="4" t="s">
        <v>14</v>
      </c>
      <c r="E12" s="5">
        <v>0.08</v>
      </c>
    </row>
    <row r="13" spans="1:8">
      <c r="D13" s="4" t="s">
        <v>16</v>
      </c>
      <c r="E13" s="7">
        <v>15</v>
      </c>
    </row>
    <row r="14" spans="1:8">
      <c r="D14" s="4" t="s">
        <v>18</v>
      </c>
      <c r="E14" s="9">
        <v>80000</v>
      </c>
    </row>
    <row r="15" spans="1:8">
      <c r="D15" s="4" t="s">
        <v>30</v>
      </c>
      <c r="E15" s="9">
        <v>500000</v>
      </c>
    </row>
    <row r="17" spans="2:9" ht="25.5">
      <c r="B17" s="10" t="s">
        <v>6</v>
      </c>
      <c r="C17" s="10" t="s">
        <v>29</v>
      </c>
      <c r="D17" s="10" t="s">
        <v>9</v>
      </c>
      <c r="E17" s="10" t="s">
        <v>10</v>
      </c>
      <c r="F17" s="10" t="s">
        <v>11</v>
      </c>
      <c r="G17" s="10" t="s">
        <v>12</v>
      </c>
      <c r="H17" s="43">
        <v>0.16</v>
      </c>
      <c r="I17" s="10" t="s">
        <v>34</v>
      </c>
    </row>
    <row r="18" spans="2:9">
      <c r="B18" s="12">
        <v>0</v>
      </c>
      <c r="C18" s="44">
        <f>PMT($E$12,$E$13+1,-$E$15,$E$14*(1+$E$12),1)</f>
        <v>49665.957642897098</v>
      </c>
      <c r="D18" s="13"/>
      <c r="E18" s="44">
        <f>+C18</f>
        <v>49665.957642897098</v>
      </c>
      <c r="F18" s="44">
        <f>+E15-E18</f>
        <v>450334.04235710291</v>
      </c>
      <c r="G18" s="44">
        <f>+E18</f>
        <v>49665.957642897098</v>
      </c>
      <c r="H18" s="9">
        <f>+$H$17*C18</f>
        <v>7946.5532228635357</v>
      </c>
      <c r="I18" s="9">
        <f>+H18+C18</f>
        <v>57612.510865760632</v>
      </c>
    </row>
    <row r="19" spans="2:9">
      <c r="B19" s="15">
        <v>1</v>
      </c>
      <c r="C19" s="16">
        <f t="shared" ref="C19:C33" si="0">PMT($E$12,$E$13+1,-$E$15,$E$14*(1+$E$12),1)</f>
        <v>49665.957642897098</v>
      </c>
      <c r="D19" s="45">
        <f t="shared" ref="D19:D33" si="1">+F18*$E$12</f>
        <v>36026.723388568236</v>
      </c>
      <c r="E19" s="45">
        <f>+C19-D19</f>
        <v>13639.234254328861</v>
      </c>
      <c r="F19" s="45">
        <f t="shared" ref="F19:F33" si="2">+F18-E19</f>
        <v>436694.80810277403</v>
      </c>
      <c r="G19" s="45">
        <f t="shared" ref="G19:G33" si="3">+G18+E19</f>
        <v>63305.191897225959</v>
      </c>
      <c r="H19" s="9">
        <f t="shared" ref="H19:H33" si="4">+$H$17*C19</f>
        <v>7946.5532228635357</v>
      </c>
      <c r="I19" s="9">
        <f t="shared" ref="I19:I33" si="5">+H19+C19</f>
        <v>57612.510865760632</v>
      </c>
    </row>
    <row r="20" spans="2:9">
      <c r="B20" s="15">
        <v>2</v>
      </c>
      <c r="C20" s="16">
        <f t="shared" si="0"/>
        <v>49665.957642897098</v>
      </c>
      <c r="D20" s="16">
        <f t="shared" si="1"/>
        <v>34935.58464822192</v>
      </c>
      <c r="E20" s="16">
        <f t="shared" ref="E20:E31" si="6">+C20-D20</f>
        <v>14730.372994675177</v>
      </c>
      <c r="F20" s="16">
        <f t="shared" si="2"/>
        <v>421964.43510809884</v>
      </c>
      <c r="G20" s="16">
        <f t="shared" si="3"/>
        <v>78035.564891901129</v>
      </c>
      <c r="H20" s="9">
        <f t="shared" si="4"/>
        <v>7946.5532228635357</v>
      </c>
      <c r="I20" s="9">
        <f t="shared" si="5"/>
        <v>57612.510865760632</v>
      </c>
    </row>
    <row r="21" spans="2:9">
      <c r="B21" s="15">
        <v>3</v>
      </c>
      <c r="C21" s="16">
        <f t="shared" si="0"/>
        <v>49665.957642897098</v>
      </c>
      <c r="D21" s="16">
        <f t="shared" si="1"/>
        <v>33757.154808647909</v>
      </c>
      <c r="E21" s="16">
        <f t="shared" si="6"/>
        <v>15908.802834249189</v>
      </c>
      <c r="F21" s="16">
        <f t="shared" si="2"/>
        <v>406055.63227384968</v>
      </c>
      <c r="G21" s="16">
        <f t="shared" si="3"/>
        <v>93944.367726150318</v>
      </c>
      <c r="H21" s="9">
        <f t="shared" si="4"/>
        <v>7946.5532228635357</v>
      </c>
      <c r="I21" s="9">
        <f t="shared" si="5"/>
        <v>57612.510865760632</v>
      </c>
    </row>
    <row r="22" spans="2:9">
      <c r="B22" s="15">
        <v>4</v>
      </c>
      <c r="C22" s="16">
        <f t="shared" si="0"/>
        <v>49665.957642897098</v>
      </c>
      <c r="D22" s="16">
        <f t="shared" si="1"/>
        <v>32484.450581907975</v>
      </c>
      <c r="E22" s="16">
        <f t="shared" si="6"/>
        <v>17181.507060989123</v>
      </c>
      <c r="F22" s="16">
        <f t="shared" si="2"/>
        <v>388874.12521286058</v>
      </c>
      <c r="G22" s="16">
        <f t="shared" si="3"/>
        <v>111125.87478713944</v>
      </c>
      <c r="H22" s="9">
        <f t="shared" si="4"/>
        <v>7946.5532228635357</v>
      </c>
      <c r="I22" s="9">
        <f t="shared" si="5"/>
        <v>57612.510865760632</v>
      </c>
    </row>
    <row r="23" spans="2:9">
      <c r="B23" s="15">
        <v>5</v>
      </c>
      <c r="C23" s="16">
        <f t="shared" si="0"/>
        <v>49665.957642897098</v>
      </c>
      <c r="D23" s="16">
        <f t="shared" si="1"/>
        <v>31109.930017028848</v>
      </c>
      <c r="E23" s="16">
        <f t="shared" si="6"/>
        <v>18556.02762586825</v>
      </c>
      <c r="F23" s="16">
        <f t="shared" si="2"/>
        <v>370318.09758699231</v>
      </c>
      <c r="G23" s="16">
        <f t="shared" si="3"/>
        <v>129681.90241300769</v>
      </c>
      <c r="H23" s="9">
        <f t="shared" si="4"/>
        <v>7946.5532228635357</v>
      </c>
      <c r="I23" s="9">
        <f t="shared" si="5"/>
        <v>57612.510865760632</v>
      </c>
    </row>
    <row r="24" spans="2:9">
      <c r="B24" s="15">
        <v>6</v>
      </c>
      <c r="C24" s="16">
        <f t="shared" si="0"/>
        <v>49665.957642897098</v>
      </c>
      <c r="D24" s="16">
        <f t="shared" si="1"/>
        <v>29625.447806959386</v>
      </c>
      <c r="E24" s="16">
        <f t="shared" si="6"/>
        <v>20040.509835937712</v>
      </c>
      <c r="F24" s="16">
        <f t="shared" si="2"/>
        <v>350277.58775105461</v>
      </c>
      <c r="G24" s="16">
        <f t="shared" si="3"/>
        <v>149722.41224894539</v>
      </c>
      <c r="H24" s="9">
        <f t="shared" si="4"/>
        <v>7946.5532228635357</v>
      </c>
      <c r="I24" s="9">
        <f t="shared" si="5"/>
        <v>57612.510865760632</v>
      </c>
    </row>
    <row r="25" spans="2:9">
      <c r="B25" s="15">
        <v>7</v>
      </c>
      <c r="C25" s="16">
        <f t="shared" si="0"/>
        <v>49665.957642897098</v>
      </c>
      <c r="D25" s="16">
        <f t="shared" si="1"/>
        <v>28022.20702008437</v>
      </c>
      <c r="E25" s="16">
        <f t="shared" si="6"/>
        <v>21643.750622812728</v>
      </c>
      <c r="F25" s="16">
        <f t="shared" si="2"/>
        <v>328633.8371282419</v>
      </c>
      <c r="G25" s="16">
        <f t="shared" si="3"/>
        <v>171366.1628717581</v>
      </c>
      <c r="H25" s="9">
        <f t="shared" si="4"/>
        <v>7946.5532228635357</v>
      </c>
      <c r="I25" s="9">
        <f t="shared" si="5"/>
        <v>57612.510865760632</v>
      </c>
    </row>
    <row r="26" spans="2:9">
      <c r="B26" s="15">
        <v>8</v>
      </c>
      <c r="C26" s="16">
        <f t="shared" si="0"/>
        <v>49665.957642897098</v>
      </c>
      <c r="D26" s="16">
        <f t="shared" si="1"/>
        <v>26290.706970259351</v>
      </c>
      <c r="E26" s="16">
        <f t="shared" si="6"/>
        <v>23375.250672637747</v>
      </c>
      <c r="F26" s="16">
        <f t="shared" si="2"/>
        <v>305258.58645560418</v>
      </c>
      <c r="G26" s="16">
        <f t="shared" si="3"/>
        <v>194741.41354439585</v>
      </c>
      <c r="H26" s="9">
        <f t="shared" si="4"/>
        <v>7946.5532228635357</v>
      </c>
      <c r="I26" s="9">
        <f t="shared" si="5"/>
        <v>57612.510865760632</v>
      </c>
    </row>
    <row r="27" spans="2:9">
      <c r="B27" s="15">
        <v>9</v>
      </c>
      <c r="C27" s="16">
        <f t="shared" si="0"/>
        <v>49665.957642897098</v>
      </c>
      <c r="D27" s="16">
        <f t="shared" si="1"/>
        <v>24420.686916448336</v>
      </c>
      <c r="E27" s="16">
        <f t="shared" si="6"/>
        <v>25245.270726448762</v>
      </c>
      <c r="F27" s="16">
        <f t="shared" si="2"/>
        <v>280013.31572915544</v>
      </c>
      <c r="G27" s="16">
        <f t="shared" si="3"/>
        <v>219986.68427084462</v>
      </c>
      <c r="H27" s="9">
        <f t="shared" si="4"/>
        <v>7946.5532228635357</v>
      </c>
      <c r="I27" s="9">
        <f t="shared" si="5"/>
        <v>57612.510865760632</v>
      </c>
    </row>
    <row r="28" spans="2:9">
      <c r="B28" s="15">
        <v>10</v>
      </c>
      <c r="C28" s="16">
        <f t="shared" si="0"/>
        <v>49665.957642897098</v>
      </c>
      <c r="D28" s="16">
        <f t="shared" si="1"/>
        <v>22401.065258332437</v>
      </c>
      <c r="E28" s="16">
        <f t="shared" si="6"/>
        <v>27264.89238456466</v>
      </c>
      <c r="F28" s="16">
        <f t="shared" si="2"/>
        <v>252748.42334459079</v>
      </c>
      <c r="G28" s="16">
        <f t="shared" si="3"/>
        <v>247251.57665540927</v>
      </c>
      <c r="H28" s="9">
        <f t="shared" si="4"/>
        <v>7946.5532228635357</v>
      </c>
      <c r="I28" s="9">
        <f t="shared" si="5"/>
        <v>57612.510865760632</v>
      </c>
    </row>
    <row r="29" spans="2:9">
      <c r="B29" s="15">
        <v>11</v>
      </c>
      <c r="C29" s="16">
        <f t="shared" si="0"/>
        <v>49665.957642897098</v>
      </c>
      <c r="D29" s="16">
        <f t="shared" si="1"/>
        <v>20219.873867567265</v>
      </c>
      <c r="E29" s="16">
        <f t="shared" si="6"/>
        <v>29446.083775329833</v>
      </c>
      <c r="F29" s="16">
        <f t="shared" si="2"/>
        <v>223302.33956926095</v>
      </c>
      <c r="G29" s="16">
        <f t="shared" si="3"/>
        <v>276697.66043073911</v>
      </c>
      <c r="H29" s="9">
        <f t="shared" si="4"/>
        <v>7946.5532228635357</v>
      </c>
      <c r="I29" s="9">
        <f t="shared" si="5"/>
        <v>57612.510865760632</v>
      </c>
    </row>
    <row r="30" spans="2:9">
      <c r="B30" s="15">
        <v>12</v>
      </c>
      <c r="C30" s="16">
        <f t="shared" si="0"/>
        <v>49665.957642897098</v>
      </c>
      <c r="D30" s="16">
        <f t="shared" si="1"/>
        <v>17864.187165540876</v>
      </c>
      <c r="E30" s="16">
        <f t="shared" si="6"/>
        <v>31801.770477356222</v>
      </c>
      <c r="F30" s="16">
        <f t="shared" si="2"/>
        <v>191500.56909190473</v>
      </c>
      <c r="G30" s="16">
        <f t="shared" si="3"/>
        <v>308499.43090809532</v>
      </c>
      <c r="H30" s="9">
        <f t="shared" si="4"/>
        <v>7946.5532228635357</v>
      </c>
      <c r="I30" s="9">
        <f t="shared" si="5"/>
        <v>57612.510865760632</v>
      </c>
    </row>
    <row r="31" spans="2:9">
      <c r="B31" s="15">
        <v>13</v>
      </c>
      <c r="C31" s="16">
        <f t="shared" si="0"/>
        <v>49665.957642897098</v>
      </c>
      <c r="D31" s="16">
        <f t="shared" si="1"/>
        <v>15320.045527352378</v>
      </c>
      <c r="E31" s="16">
        <f t="shared" si="6"/>
        <v>34345.912115544721</v>
      </c>
      <c r="F31" s="16">
        <f t="shared" si="2"/>
        <v>157154.65697636001</v>
      </c>
      <c r="G31" s="16">
        <f t="shared" si="3"/>
        <v>342845.34302364005</v>
      </c>
      <c r="H31" s="9">
        <f t="shared" si="4"/>
        <v>7946.5532228635357</v>
      </c>
      <c r="I31" s="9">
        <f t="shared" si="5"/>
        <v>57612.510865760632</v>
      </c>
    </row>
    <row r="32" spans="2:9">
      <c r="B32" s="15">
        <v>14</v>
      </c>
      <c r="C32" s="16">
        <f t="shared" si="0"/>
        <v>49665.957642897098</v>
      </c>
      <c r="D32" s="16">
        <f t="shared" si="1"/>
        <v>12572.372558108802</v>
      </c>
      <c r="E32" s="16">
        <f>+C32-D32</f>
        <v>37093.585084788298</v>
      </c>
      <c r="F32" s="16">
        <f t="shared" si="2"/>
        <v>120061.07189157172</v>
      </c>
      <c r="G32" s="16">
        <f t="shared" si="3"/>
        <v>379938.92810842837</v>
      </c>
      <c r="H32" s="9">
        <f t="shared" si="4"/>
        <v>7946.5532228635357</v>
      </c>
      <c r="I32" s="9">
        <f t="shared" si="5"/>
        <v>57612.510865760632</v>
      </c>
    </row>
    <row r="33" spans="2:9">
      <c r="B33" s="15">
        <v>15</v>
      </c>
      <c r="C33" s="16">
        <f t="shared" si="0"/>
        <v>49665.957642897098</v>
      </c>
      <c r="D33" s="16">
        <f t="shared" si="1"/>
        <v>9604.8857513257371</v>
      </c>
      <c r="E33" s="16">
        <f>+C33-D33</f>
        <v>40061.071891571359</v>
      </c>
      <c r="F33" s="45">
        <f t="shared" si="2"/>
        <v>80000.000000000349</v>
      </c>
      <c r="G33" s="16">
        <f t="shared" si="3"/>
        <v>419999.99999999971</v>
      </c>
      <c r="H33" s="9">
        <f t="shared" si="4"/>
        <v>7946.5532228635357</v>
      </c>
      <c r="I33" s="9">
        <f t="shared" si="5"/>
        <v>57612.510865760632</v>
      </c>
    </row>
  </sheetData>
  <mergeCells count="1">
    <mergeCell ref="B2:E2"/>
  </mergeCells>
  <phoneticPr fontId="3" type="noConversion"/>
  <conditionalFormatting sqref="C18 G19:G33 B19:E33">
    <cfRule type="expression" dxfId="0" priority="1" stopIfTrue="1">
      <formula>MOD(#REF!,2)=0</formula>
    </cfRule>
  </conditionalFormatting>
  <pageMargins left="0.75" right="0.75" top="1" bottom="1" header="0" footer="0"/>
  <pageSetup paperSize="9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J137"/>
  <sheetViews>
    <sheetView showGridLines="0" zoomScale="130" workbookViewId="0">
      <selection activeCell="B8" sqref="B8"/>
    </sheetView>
  </sheetViews>
  <sheetFormatPr baseColWidth="10" defaultColWidth="10.28515625" defaultRowHeight="12.75"/>
  <cols>
    <col min="1" max="1" width="2.140625" style="48" customWidth="1"/>
    <col min="2" max="2" width="7.5703125" style="48" bestFit="1" customWidth="1"/>
    <col min="3" max="3" width="4.42578125" style="48" bestFit="1" customWidth="1"/>
    <col min="4" max="4" width="14" style="48" bestFit="1" customWidth="1"/>
    <col min="5" max="5" width="14.5703125" style="48" bestFit="1" customWidth="1"/>
    <col min="6" max="6" width="14.7109375" style="48" bestFit="1" customWidth="1"/>
    <col min="7" max="7" width="11.7109375" style="48" bestFit="1" customWidth="1"/>
    <col min="8" max="8" width="12.7109375" style="48" bestFit="1" customWidth="1"/>
    <col min="9" max="9" width="10.28515625" style="48"/>
    <col min="10" max="10" width="10.140625" style="48" bestFit="1" customWidth="1"/>
    <col min="11" max="11" width="4.42578125" style="48" bestFit="1" customWidth="1"/>
    <col min="12" max="12" width="10.28515625" style="48"/>
    <col min="13" max="13" width="11.7109375" style="48" bestFit="1" customWidth="1"/>
    <col min="14" max="15" width="10.28515625" style="48"/>
    <col min="16" max="16" width="11.7109375" style="48" bestFit="1" customWidth="1"/>
    <col min="17" max="16384" width="10.28515625" style="48"/>
  </cols>
  <sheetData>
    <row r="2" spans="2:10" ht="23.25" customHeight="1">
      <c r="B2" s="75" t="s">
        <v>35</v>
      </c>
      <c r="C2" s="76"/>
      <c r="D2" s="76"/>
      <c r="E2" s="76"/>
      <c r="F2" s="76"/>
      <c r="G2" s="77"/>
    </row>
    <row r="4" spans="2:10">
      <c r="B4" s="67" t="s">
        <v>36</v>
      </c>
      <c r="C4" s="68"/>
      <c r="D4" s="68"/>
      <c r="E4" s="68"/>
      <c r="F4" s="68"/>
      <c r="G4" s="69"/>
    </row>
    <row r="5" spans="2:10">
      <c r="B5" s="70"/>
      <c r="C5" s="49"/>
      <c r="D5" s="49"/>
      <c r="E5" s="49"/>
      <c r="F5" s="49"/>
      <c r="G5" s="71"/>
    </row>
    <row r="6" spans="2:10">
      <c r="B6" s="72"/>
      <c r="C6" s="73"/>
      <c r="D6" s="73"/>
      <c r="E6" s="73"/>
      <c r="F6" s="73"/>
      <c r="G6" s="74"/>
    </row>
    <row r="7" spans="2:10">
      <c r="B7" s="50"/>
      <c r="C7" s="50"/>
      <c r="D7" s="50"/>
      <c r="E7" s="50"/>
      <c r="F7" s="50"/>
      <c r="G7" s="50"/>
    </row>
    <row r="9" spans="2:10">
      <c r="B9" s="51" t="s">
        <v>37</v>
      </c>
      <c r="C9" s="51"/>
      <c r="D9" s="52">
        <v>1300000</v>
      </c>
    </row>
    <row r="10" spans="2:10">
      <c r="B10" s="51" t="s">
        <v>16</v>
      </c>
      <c r="C10" s="51"/>
      <c r="D10" s="53">
        <v>10</v>
      </c>
      <c r="E10" s="54"/>
    </row>
    <row r="11" spans="2:10">
      <c r="B11" s="51" t="s">
        <v>38</v>
      </c>
      <c r="C11" s="51"/>
      <c r="D11" s="55">
        <v>0.03</v>
      </c>
    </row>
    <row r="12" spans="2:10">
      <c r="B12" s="51" t="s">
        <v>15</v>
      </c>
      <c r="C12" s="51"/>
      <c r="D12" s="56">
        <f>+D11/12</f>
        <v>2.5000000000000001E-3</v>
      </c>
    </row>
    <row r="13" spans="2:10">
      <c r="B13" s="51" t="s">
        <v>18</v>
      </c>
      <c r="C13" s="51"/>
      <c r="D13" s="57" t="s">
        <v>39</v>
      </c>
      <c r="E13" s="54"/>
    </row>
    <row r="14" spans="2:10">
      <c r="E14" s="58"/>
    </row>
    <row r="15" spans="2:10">
      <c r="D15" s="59" t="s">
        <v>40</v>
      </c>
      <c r="E15" s="60"/>
    </row>
    <row r="16" spans="2:10">
      <c r="B16" s="61" t="s">
        <v>41</v>
      </c>
      <c r="C16" s="61" t="s">
        <v>7</v>
      </c>
      <c r="D16" s="61" t="s">
        <v>42</v>
      </c>
      <c r="E16" s="61" t="s">
        <v>43</v>
      </c>
      <c r="F16" s="61" t="s">
        <v>44</v>
      </c>
      <c r="G16" s="61" t="s">
        <v>45</v>
      </c>
      <c r="H16" s="61" t="s">
        <v>46</v>
      </c>
      <c r="I16" s="61" t="s">
        <v>47</v>
      </c>
      <c r="J16" s="61" t="s">
        <v>48</v>
      </c>
    </row>
    <row r="17" spans="2:10">
      <c r="B17" s="62">
        <v>1</v>
      </c>
      <c r="C17" s="62">
        <v>0</v>
      </c>
      <c r="D17" s="63">
        <f>+G17</f>
        <v>12432.84</v>
      </c>
      <c r="E17" s="63">
        <f>+D17</f>
        <v>12432.84</v>
      </c>
      <c r="F17" s="62">
        <v>0</v>
      </c>
      <c r="G17" s="63">
        <f t="shared" ref="G17:G48" si="0">ROUND(+PMT($D$12,$D$10*12+1,-$D$9,,1),2)</f>
        <v>12432.84</v>
      </c>
      <c r="H17" s="63">
        <f>+$D$9-D17</f>
        <v>1287567.1599999999</v>
      </c>
      <c r="I17" s="64">
        <f>ROUND(16%*G17,2)</f>
        <v>1989.25</v>
      </c>
      <c r="J17" s="64">
        <f>+I17+G17</f>
        <v>14422.09</v>
      </c>
    </row>
    <row r="18" spans="2:10">
      <c r="B18" s="65">
        <v>2</v>
      </c>
      <c r="C18" s="65">
        <v>1</v>
      </c>
      <c r="D18" s="64">
        <f>+G18-F18</f>
        <v>9213.92</v>
      </c>
      <c r="E18" s="64">
        <f>+E17+D18</f>
        <v>21646.760000000002</v>
      </c>
      <c r="F18" s="64">
        <f t="shared" ref="F18:F49" si="1">+ROUND(H17*$D$12,2)</f>
        <v>3218.92</v>
      </c>
      <c r="G18" s="64">
        <f t="shared" si="0"/>
        <v>12432.84</v>
      </c>
      <c r="H18" s="64">
        <f>+H17-D18</f>
        <v>1278353.24</v>
      </c>
      <c r="I18" s="64">
        <f t="shared" ref="I18:I81" si="2">ROUND(16%*G18,2)</f>
        <v>1989.25</v>
      </c>
      <c r="J18" s="64">
        <f t="shared" ref="J18:J81" si="3">+I18+G18</f>
        <v>14422.09</v>
      </c>
    </row>
    <row r="19" spans="2:10">
      <c r="B19" s="65">
        <v>3</v>
      </c>
      <c r="C19" s="65">
        <v>2</v>
      </c>
      <c r="D19" s="64">
        <f t="shared" ref="D19:D82" si="4">+G19-F19</f>
        <v>9236.9599999999991</v>
      </c>
      <c r="E19" s="64">
        <f t="shared" ref="E19:E82" si="5">+E18+D19</f>
        <v>30883.72</v>
      </c>
      <c r="F19" s="64">
        <f t="shared" si="1"/>
        <v>3195.88</v>
      </c>
      <c r="G19" s="64">
        <f t="shared" si="0"/>
        <v>12432.84</v>
      </c>
      <c r="H19" s="64">
        <f t="shared" ref="H19:H82" si="6">+H18-D19</f>
        <v>1269116.28</v>
      </c>
      <c r="I19" s="64">
        <f t="shared" si="2"/>
        <v>1989.25</v>
      </c>
      <c r="J19" s="64">
        <f t="shared" si="3"/>
        <v>14422.09</v>
      </c>
    </row>
    <row r="20" spans="2:10">
      <c r="B20" s="65">
        <v>4</v>
      </c>
      <c r="C20" s="65">
        <v>3</v>
      </c>
      <c r="D20" s="64">
        <f t="shared" si="4"/>
        <v>9260.0499999999993</v>
      </c>
      <c r="E20" s="64">
        <f t="shared" si="5"/>
        <v>40143.770000000004</v>
      </c>
      <c r="F20" s="64">
        <f t="shared" si="1"/>
        <v>3172.79</v>
      </c>
      <c r="G20" s="64">
        <f t="shared" si="0"/>
        <v>12432.84</v>
      </c>
      <c r="H20" s="64">
        <f t="shared" si="6"/>
        <v>1259856.23</v>
      </c>
      <c r="I20" s="64">
        <f t="shared" si="2"/>
        <v>1989.25</v>
      </c>
      <c r="J20" s="64">
        <f t="shared" si="3"/>
        <v>14422.09</v>
      </c>
    </row>
    <row r="21" spans="2:10">
      <c r="B21" s="65">
        <v>5</v>
      </c>
      <c r="C21" s="65">
        <v>4</v>
      </c>
      <c r="D21" s="64">
        <f t="shared" si="4"/>
        <v>9283.2000000000007</v>
      </c>
      <c r="E21" s="64">
        <f t="shared" si="5"/>
        <v>49426.97</v>
      </c>
      <c r="F21" s="64">
        <f t="shared" si="1"/>
        <v>3149.64</v>
      </c>
      <c r="G21" s="64">
        <f t="shared" si="0"/>
        <v>12432.84</v>
      </c>
      <c r="H21" s="64">
        <f t="shared" si="6"/>
        <v>1250573.03</v>
      </c>
      <c r="I21" s="64">
        <f t="shared" si="2"/>
        <v>1989.25</v>
      </c>
      <c r="J21" s="64">
        <f t="shared" si="3"/>
        <v>14422.09</v>
      </c>
    </row>
    <row r="22" spans="2:10">
      <c r="B22" s="65">
        <v>6</v>
      </c>
      <c r="C22" s="65">
        <v>5</v>
      </c>
      <c r="D22" s="64">
        <f t="shared" si="4"/>
        <v>9306.41</v>
      </c>
      <c r="E22" s="64">
        <f t="shared" si="5"/>
        <v>58733.380000000005</v>
      </c>
      <c r="F22" s="64">
        <f t="shared" si="1"/>
        <v>3126.43</v>
      </c>
      <c r="G22" s="64">
        <f t="shared" si="0"/>
        <v>12432.84</v>
      </c>
      <c r="H22" s="64">
        <f t="shared" si="6"/>
        <v>1241266.6200000001</v>
      </c>
      <c r="I22" s="64">
        <f t="shared" si="2"/>
        <v>1989.25</v>
      </c>
      <c r="J22" s="64">
        <f t="shared" si="3"/>
        <v>14422.09</v>
      </c>
    </row>
    <row r="23" spans="2:10">
      <c r="B23" s="65">
        <v>7</v>
      </c>
      <c r="C23" s="65">
        <v>6</v>
      </c>
      <c r="D23" s="64">
        <f t="shared" si="4"/>
        <v>9329.67</v>
      </c>
      <c r="E23" s="64">
        <f t="shared" si="5"/>
        <v>68063.05</v>
      </c>
      <c r="F23" s="64">
        <f t="shared" si="1"/>
        <v>3103.17</v>
      </c>
      <c r="G23" s="64">
        <f t="shared" si="0"/>
        <v>12432.84</v>
      </c>
      <c r="H23" s="64">
        <f t="shared" si="6"/>
        <v>1231936.9500000002</v>
      </c>
      <c r="I23" s="64">
        <f t="shared" si="2"/>
        <v>1989.25</v>
      </c>
      <c r="J23" s="64">
        <f t="shared" si="3"/>
        <v>14422.09</v>
      </c>
    </row>
    <row r="24" spans="2:10">
      <c r="B24" s="65">
        <v>8</v>
      </c>
      <c r="C24" s="65">
        <v>7</v>
      </c>
      <c r="D24" s="64">
        <f t="shared" si="4"/>
        <v>9353</v>
      </c>
      <c r="E24" s="64">
        <f t="shared" si="5"/>
        <v>77416.05</v>
      </c>
      <c r="F24" s="64">
        <f t="shared" si="1"/>
        <v>3079.84</v>
      </c>
      <c r="G24" s="64">
        <f t="shared" si="0"/>
        <v>12432.84</v>
      </c>
      <c r="H24" s="64">
        <f t="shared" si="6"/>
        <v>1222583.9500000002</v>
      </c>
      <c r="I24" s="64">
        <f t="shared" si="2"/>
        <v>1989.25</v>
      </c>
      <c r="J24" s="64">
        <f t="shared" si="3"/>
        <v>14422.09</v>
      </c>
    </row>
    <row r="25" spans="2:10">
      <c r="B25" s="65">
        <v>9</v>
      </c>
      <c r="C25" s="65">
        <v>8</v>
      </c>
      <c r="D25" s="64">
        <f t="shared" si="4"/>
        <v>9376.380000000001</v>
      </c>
      <c r="E25" s="64">
        <f t="shared" si="5"/>
        <v>86792.430000000008</v>
      </c>
      <c r="F25" s="64">
        <f t="shared" si="1"/>
        <v>3056.46</v>
      </c>
      <c r="G25" s="64">
        <f t="shared" si="0"/>
        <v>12432.84</v>
      </c>
      <c r="H25" s="64">
        <f t="shared" si="6"/>
        <v>1213207.5700000003</v>
      </c>
      <c r="I25" s="64">
        <f t="shared" si="2"/>
        <v>1989.25</v>
      </c>
      <c r="J25" s="64">
        <f t="shared" si="3"/>
        <v>14422.09</v>
      </c>
    </row>
    <row r="26" spans="2:10">
      <c r="B26" s="65">
        <v>10</v>
      </c>
      <c r="C26" s="65">
        <v>9</v>
      </c>
      <c r="D26" s="64">
        <f t="shared" si="4"/>
        <v>9399.82</v>
      </c>
      <c r="E26" s="64">
        <f t="shared" si="5"/>
        <v>96192.25</v>
      </c>
      <c r="F26" s="64">
        <f t="shared" si="1"/>
        <v>3033.02</v>
      </c>
      <c r="G26" s="64">
        <f t="shared" si="0"/>
        <v>12432.84</v>
      </c>
      <c r="H26" s="64">
        <f t="shared" si="6"/>
        <v>1203807.7500000002</v>
      </c>
      <c r="I26" s="64">
        <f t="shared" si="2"/>
        <v>1989.25</v>
      </c>
      <c r="J26" s="64">
        <f t="shared" si="3"/>
        <v>14422.09</v>
      </c>
    </row>
    <row r="27" spans="2:10">
      <c r="B27" s="65">
        <v>11</v>
      </c>
      <c r="C27" s="65">
        <v>10</v>
      </c>
      <c r="D27" s="64">
        <f t="shared" si="4"/>
        <v>9423.32</v>
      </c>
      <c r="E27" s="64">
        <f t="shared" si="5"/>
        <v>105615.57</v>
      </c>
      <c r="F27" s="64">
        <f t="shared" si="1"/>
        <v>3009.52</v>
      </c>
      <c r="G27" s="64">
        <f t="shared" si="0"/>
        <v>12432.84</v>
      </c>
      <c r="H27" s="64">
        <f t="shared" si="6"/>
        <v>1194384.4300000002</v>
      </c>
      <c r="I27" s="64">
        <f t="shared" si="2"/>
        <v>1989.25</v>
      </c>
      <c r="J27" s="64">
        <f t="shared" si="3"/>
        <v>14422.09</v>
      </c>
    </row>
    <row r="28" spans="2:10">
      <c r="B28" s="65">
        <v>12</v>
      </c>
      <c r="C28" s="65">
        <v>11</v>
      </c>
      <c r="D28" s="64">
        <f t="shared" si="4"/>
        <v>9446.880000000001</v>
      </c>
      <c r="E28" s="64">
        <f t="shared" si="5"/>
        <v>115062.45000000001</v>
      </c>
      <c r="F28" s="64">
        <f t="shared" si="1"/>
        <v>2985.96</v>
      </c>
      <c r="G28" s="64">
        <f t="shared" si="0"/>
        <v>12432.84</v>
      </c>
      <c r="H28" s="64">
        <f t="shared" si="6"/>
        <v>1184937.5500000003</v>
      </c>
      <c r="I28" s="64">
        <f t="shared" si="2"/>
        <v>1989.25</v>
      </c>
      <c r="J28" s="64">
        <f t="shared" si="3"/>
        <v>14422.09</v>
      </c>
    </row>
    <row r="29" spans="2:10">
      <c r="B29" s="65">
        <v>13</v>
      </c>
      <c r="C29" s="65">
        <v>12</v>
      </c>
      <c r="D29" s="64">
        <f t="shared" si="4"/>
        <v>9470.5</v>
      </c>
      <c r="E29" s="64">
        <f t="shared" si="5"/>
        <v>124532.95000000001</v>
      </c>
      <c r="F29" s="64">
        <f t="shared" si="1"/>
        <v>2962.34</v>
      </c>
      <c r="G29" s="64">
        <f t="shared" si="0"/>
        <v>12432.84</v>
      </c>
      <c r="H29" s="64">
        <f t="shared" si="6"/>
        <v>1175467.0500000003</v>
      </c>
      <c r="I29" s="64">
        <f t="shared" si="2"/>
        <v>1989.25</v>
      </c>
      <c r="J29" s="64">
        <f t="shared" si="3"/>
        <v>14422.09</v>
      </c>
    </row>
    <row r="30" spans="2:10">
      <c r="B30" s="65">
        <v>14</v>
      </c>
      <c r="C30" s="65">
        <v>13</v>
      </c>
      <c r="D30" s="64">
        <f t="shared" si="4"/>
        <v>9494.17</v>
      </c>
      <c r="E30" s="64">
        <f t="shared" si="5"/>
        <v>134027.12000000002</v>
      </c>
      <c r="F30" s="64">
        <f t="shared" si="1"/>
        <v>2938.67</v>
      </c>
      <c r="G30" s="64">
        <f t="shared" si="0"/>
        <v>12432.84</v>
      </c>
      <c r="H30" s="64">
        <f t="shared" si="6"/>
        <v>1165972.8800000004</v>
      </c>
      <c r="I30" s="64">
        <f t="shared" si="2"/>
        <v>1989.25</v>
      </c>
      <c r="J30" s="64">
        <f t="shared" si="3"/>
        <v>14422.09</v>
      </c>
    </row>
    <row r="31" spans="2:10">
      <c r="B31" s="65">
        <v>15</v>
      </c>
      <c r="C31" s="65">
        <v>14</v>
      </c>
      <c r="D31" s="64">
        <f t="shared" si="4"/>
        <v>9517.91</v>
      </c>
      <c r="E31" s="64">
        <f t="shared" si="5"/>
        <v>143545.03000000003</v>
      </c>
      <c r="F31" s="64">
        <f t="shared" si="1"/>
        <v>2914.93</v>
      </c>
      <c r="G31" s="64">
        <f t="shared" si="0"/>
        <v>12432.84</v>
      </c>
      <c r="H31" s="64">
        <f t="shared" si="6"/>
        <v>1156454.9700000004</v>
      </c>
      <c r="I31" s="64">
        <f t="shared" si="2"/>
        <v>1989.25</v>
      </c>
      <c r="J31" s="64">
        <f t="shared" si="3"/>
        <v>14422.09</v>
      </c>
    </row>
    <row r="32" spans="2:10">
      <c r="B32" s="65">
        <v>16</v>
      </c>
      <c r="C32" s="65">
        <v>15</v>
      </c>
      <c r="D32" s="64">
        <f t="shared" si="4"/>
        <v>9541.7000000000007</v>
      </c>
      <c r="E32" s="64">
        <f t="shared" si="5"/>
        <v>153086.73000000004</v>
      </c>
      <c r="F32" s="64">
        <f t="shared" si="1"/>
        <v>2891.14</v>
      </c>
      <c r="G32" s="64">
        <f t="shared" si="0"/>
        <v>12432.84</v>
      </c>
      <c r="H32" s="64">
        <f t="shared" si="6"/>
        <v>1146913.2700000005</v>
      </c>
      <c r="I32" s="64">
        <f t="shared" si="2"/>
        <v>1989.25</v>
      </c>
      <c r="J32" s="64">
        <f t="shared" si="3"/>
        <v>14422.09</v>
      </c>
    </row>
    <row r="33" spans="2:10">
      <c r="B33" s="65">
        <v>17</v>
      </c>
      <c r="C33" s="65">
        <v>16</v>
      </c>
      <c r="D33" s="64">
        <f t="shared" si="4"/>
        <v>9565.56</v>
      </c>
      <c r="E33" s="64">
        <f t="shared" si="5"/>
        <v>162652.29000000004</v>
      </c>
      <c r="F33" s="64">
        <f t="shared" si="1"/>
        <v>2867.28</v>
      </c>
      <c r="G33" s="64">
        <f t="shared" si="0"/>
        <v>12432.84</v>
      </c>
      <c r="H33" s="64">
        <f t="shared" si="6"/>
        <v>1137347.7100000004</v>
      </c>
      <c r="I33" s="64">
        <f t="shared" si="2"/>
        <v>1989.25</v>
      </c>
      <c r="J33" s="64">
        <f t="shared" si="3"/>
        <v>14422.09</v>
      </c>
    </row>
    <row r="34" spans="2:10">
      <c r="B34" s="65">
        <v>18</v>
      </c>
      <c r="C34" s="65">
        <v>17</v>
      </c>
      <c r="D34" s="64">
        <f t="shared" si="4"/>
        <v>9589.4700000000012</v>
      </c>
      <c r="E34" s="64">
        <f t="shared" si="5"/>
        <v>172241.76000000004</v>
      </c>
      <c r="F34" s="64">
        <f t="shared" si="1"/>
        <v>2843.37</v>
      </c>
      <c r="G34" s="64">
        <f t="shared" si="0"/>
        <v>12432.84</v>
      </c>
      <c r="H34" s="64">
        <f t="shared" si="6"/>
        <v>1127758.2400000005</v>
      </c>
      <c r="I34" s="64">
        <f t="shared" si="2"/>
        <v>1989.25</v>
      </c>
      <c r="J34" s="64">
        <f t="shared" si="3"/>
        <v>14422.09</v>
      </c>
    </row>
    <row r="35" spans="2:10">
      <c r="B35" s="65">
        <v>19</v>
      </c>
      <c r="C35" s="65">
        <v>18</v>
      </c>
      <c r="D35" s="64">
        <f t="shared" si="4"/>
        <v>9613.44</v>
      </c>
      <c r="E35" s="64">
        <f t="shared" si="5"/>
        <v>181855.20000000004</v>
      </c>
      <c r="F35" s="64">
        <f t="shared" si="1"/>
        <v>2819.4</v>
      </c>
      <c r="G35" s="64">
        <f t="shared" si="0"/>
        <v>12432.84</v>
      </c>
      <c r="H35" s="64">
        <f t="shared" si="6"/>
        <v>1118144.8000000005</v>
      </c>
      <c r="I35" s="64">
        <f t="shared" si="2"/>
        <v>1989.25</v>
      </c>
      <c r="J35" s="64">
        <f t="shared" si="3"/>
        <v>14422.09</v>
      </c>
    </row>
    <row r="36" spans="2:10">
      <c r="B36" s="65">
        <v>20</v>
      </c>
      <c r="C36" s="65">
        <v>19</v>
      </c>
      <c r="D36" s="64">
        <f t="shared" si="4"/>
        <v>9637.48</v>
      </c>
      <c r="E36" s="64">
        <f t="shared" si="5"/>
        <v>191492.68000000005</v>
      </c>
      <c r="F36" s="64">
        <f t="shared" si="1"/>
        <v>2795.36</v>
      </c>
      <c r="G36" s="64">
        <f t="shared" si="0"/>
        <v>12432.84</v>
      </c>
      <c r="H36" s="64">
        <f t="shared" si="6"/>
        <v>1108507.3200000005</v>
      </c>
      <c r="I36" s="64">
        <f t="shared" si="2"/>
        <v>1989.25</v>
      </c>
      <c r="J36" s="64">
        <f t="shared" si="3"/>
        <v>14422.09</v>
      </c>
    </row>
    <row r="37" spans="2:10">
      <c r="B37" s="65">
        <v>21</v>
      </c>
      <c r="C37" s="65">
        <v>20</v>
      </c>
      <c r="D37" s="64">
        <f t="shared" si="4"/>
        <v>9661.57</v>
      </c>
      <c r="E37" s="64">
        <f t="shared" si="5"/>
        <v>201154.25000000006</v>
      </c>
      <c r="F37" s="64">
        <f t="shared" si="1"/>
        <v>2771.27</v>
      </c>
      <c r="G37" s="64">
        <f t="shared" si="0"/>
        <v>12432.84</v>
      </c>
      <c r="H37" s="64">
        <f t="shared" si="6"/>
        <v>1098845.7500000005</v>
      </c>
      <c r="I37" s="64">
        <f t="shared" si="2"/>
        <v>1989.25</v>
      </c>
      <c r="J37" s="64">
        <f t="shared" si="3"/>
        <v>14422.09</v>
      </c>
    </row>
    <row r="38" spans="2:10">
      <c r="B38" s="65">
        <v>22</v>
      </c>
      <c r="C38" s="65">
        <v>21</v>
      </c>
      <c r="D38" s="64">
        <f t="shared" si="4"/>
        <v>9685.73</v>
      </c>
      <c r="E38" s="64">
        <f t="shared" si="5"/>
        <v>210839.98000000007</v>
      </c>
      <c r="F38" s="64">
        <f t="shared" si="1"/>
        <v>2747.11</v>
      </c>
      <c r="G38" s="64">
        <f t="shared" si="0"/>
        <v>12432.84</v>
      </c>
      <c r="H38" s="64">
        <f t="shared" si="6"/>
        <v>1089160.0200000005</v>
      </c>
      <c r="I38" s="64">
        <f t="shared" si="2"/>
        <v>1989.25</v>
      </c>
      <c r="J38" s="64">
        <f t="shared" si="3"/>
        <v>14422.09</v>
      </c>
    </row>
    <row r="39" spans="2:10">
      <c r="B39" s="65">
        <v>23</v>
      </c>
      <c r="C39" s="65">
        <v>22</v>
      </c>
      <c r="D39" s="64">
        <f t="shared" si="4"/>
        <v>9709.94</v>
      </c>
      <c r="E39" s="64">
        <f t="shared" si="5"/>
        <v>220549.92000000007</v>
      </c>
      <c r="F39" s="64">
        <f t="shared" si="1"/>
        <v>2722.9</v>
      </c>
      <c r="G39" s="64">
        <f t="shared" si="0"/>
        <v>12432.84</v>
      </c>
      <c r="H39" s="64">
        <f t="shared" si="6"/>
        <v>1079450.0800000005</v>
      </c>
      <c r="I39" s="64">
        <f t="shared" si="2"/>
        <v>1989.25</v>
      </c>
      <c r="J39" s="64">
        <f t="shared" si="3"/>
        <v>14422.09</v>
      </c>
    </row>
    <row r="40" spans="2:10">
      <c r="B40" s="65">
        <v>24</v>
      </c>
      <c r="C40" s="65">
        <v>23</v>
      </c>
      <c r="D40" s="64">
        <f t="shared" si="4"/>
        <v>9734.2099999999991</v>
      </c>
      <c r="E40" s="64">
        <f t="shared" si="5"/>
        <v>230284.13000000006</v>
      </c>
      <c r="F40" s="64">
        <f t="shared" si="1"/>
        <v>2698.63</v>
      </c>
      <c r="G40" s="64">
        <f t="shared" si="0"/>
        <v>12432.84</v>
      </c>
      <c r="H40" s="64">
        <f t="shared" si="6"/>
        <v>1069715.8700000006</v>
      </c>
      <c r="I40" s="64">
        <f t="shared" si="2"/>
        <v>1989.25</v>
      </c>
      <c r="J40" s="64">
        <f t="shared" si="3"/>
        <v>14422.09</v>
      </c>
    </row>
    <row r="41" spans="2:10">
      <c r="B41" s="65">
        <v>25</v>
      </c>
      <c r="C41" s="65">
        <v>24</v>
      </c>
      <c r="D41" s="64">
        <f t="shared" si="4"/>
        <v>9758.5499999999993</v>
      </c>
      <c r="E41" s="64">
        <f t="shared" si="5"/>
        <v>240042.68000000005</v>
      </c>
      <c r="F41" s="64">
        <f t="shared" si="1"/>
        <v>2674.29</v>
      </c>
      <c r="G41" s="64">
        <f t="shared" si="0"/>
        <v>12432.84</v>
      </c>
      <c r="H41" s="64">
        <f t="shared" si="6"/>
        <v>1059957.3200000005</v>
      </c>
      <c r="I41" s="64">
        <f t="shared" si="2"/>
        <v>1989.25</v>
      </c>
      <c r="J41" s="64">
        <f t="shared" si="3"/>
        <v>14422.09</v>
      </c>
    </row>
    <row r="42" spans="2:10">
      <c r="B42" s="65">
        <v>26</v>
      </c>
      <c r="C42" s="65">
        <v>25</v>
      </c>
      <c r="D42" s="64">
        <f t="shared" si="4"/>
        <v>9782.9500000000007</v>
      </c>
      <c r="E42" s="64">
        <f t="shared" si="5"/>
        <v>249825.63000000006</v>
      </c>
      <c r="F42" s="64">
        <f t="shared" si="1"/>
        <v>2649.89</v>
      </c>
      <c r="G42" s="64">
        <f t="shared" si="0"/>
        <v>12432.84</v>
      </c>
      <c r="H42" s="64">
        <f t="shared" si="6"/>
        <v>1050174.3700000006</v>
      </c>
      <c r="I42" s="64">
        <f t="shared" si="2"/>
        <v>1989.25</v>
      </c>
      <c r="J42" s="64">
        <f t="shared" si="3"/>
        <v>14422.09</v>
      </c>
    </row>
    <row r="43" spans="2:10">
      <c r="B43" s="65">
        <v>27</v>
      </c>
      <c r="C43" s="65">
        <v>26</v>
      </c>
      <c r="D43" s="64">
        <f t="shared" si="4"/>
        <v>9807.4</v>
      </c>
      <c r="E43" s="64">
        <f t="shared" si="5"/>
        <v>259633.03000000006</v>
      </c>
      <c r="F43" s="64">
        <f t="shared" si="1"/>
        <v>2625.44</v>
      </c>
      <c r="G43" s="64">
        <f t="shared" si="0"/>
        <v>12432.84</v>
      </c>
      <c r="H43" s="64">
        <f t="shared" si="6"/>
        <v>1040366.9700000006</v>
      </c>
      <c r="I43" s="64">
        <f t="shared" si="2"/>
        <v>1989.25</v>
      </c>
      <c r="J43" s="64">
        <f t="shared" si="3"/>
        <v>14422.09</v>
      </c>
    </row>
    <row r="44" spans="2:10">
      <c r="B44" s="65">
        <v>28</v>
      </c>
      <c r="C44" s="65">
        <v>27</v>
      </c>
      <c r="D44" s="64">
        <f t="shared" si="4"/>
        <v>9831.92</v>
      </c>
      <c r="E44" s="64">
        <f t="shared" si="5"/>
        <v>269464.95000000007</v>
      </c>
      <c r="F44" s="64">
        <f t="shared" si="1"/>
        <v>2600.92</v>
      </c>
      <c r="G44" s="64">
        <f t="shared" si="0"/>
        <v>12432.84</v>
      </c>
      <c r="H44" s="64">
        <f t="shared" si="6"/>
        <v>1030535.0500000005</v>
      </c>
      <c r="I44" s="64">
        <f t="shared" si="2"/>
        <v>1989.25</v>
      </c>
      <c r="J44" s="64">
        <f t="shared" si="3"/>
        <v>14422.09</v>
      </c>
    </row>
    <row r="45" spans="2:10">
      <c r="B45" s="65">
        <v>29</v>
      </c>
      <c r="C45" s="65">
        <v>28</v>
      </c>
      <c r="D45" s="64">
        <f t="shared" si="4"/>
        <v>9856.5</v>
      </c>
      <c r="E45" s="64">
        <f t="shared" si="5"/>
        <v>279321.45000000007</v>
      </c>
      <c r="F45" s="64">
        <f t="shared" si="1"/>
        <v>2576.34</v>
      </c>
      <c r="G45" s="64">
        <f t="shared" si="0"/>
        <v>12432.84</v>
      </c>
      <c r="H45" s="64">
        <f t="shared" si="6"/>
        <v>1020678.5500000005</v>
      </c>
      <c r="I45" s="64">
        <f t="shared" si="2"/>
        <v>1989.25</v>
      </c>
      <c r="J45" s="64">
        <f t="shared" si="3"/>
        <v>14422.09</v>
      </c>
    </row>
    <row r="46" spans="2:10">
      <c r="B46" s="65">
        <v>30</v>
      </c>
      <c r="C46" s="65">
        <v>29</v>
      </c>
      <c r="D46" s="64">
        <f t="shared" si="4"/>
        <v>9881.14</v>
      </c>
      <c r="E46" s="64">
        <f t="shared" si="5"/>
        <v>289202.59000000008</v>
      </c>
      <c r="F46" s="64">
        <f t="shared" si="1"/>
        <v>2551.6999999999998</v>
      </c>
      <c r="G46" s="64">
        <f t="shared" si="0"/>
        <v>12432.84</v>
      </c>
      <c r="H46" s="64">
        <f t="shared" si="6"/>
        <v>1010797.4100000005</v>
      </c>
      <c r="I46" s="64">
        <f t="shared" si="2"/>
        <v>1989.25</v>
      </c>
      <c r="J46" s="64">
        <f t="shared" si="3"/>
        <v>14422.09</v>
      </c>
    </row>
    <row r="47" spans="2:10">
      <c r="B47" s="65">
        <v>31</v>
      </c>
      <c r="C47" s="65">
        <v>30</v>
      </c>
      <c r="D47" s="64">
        <f t="shared" si="4"/>
        <v>9905.85</v>
      </c>
      <c r="E47" s="64">
        <f t="shared" si="5"/>
        <v>299108.44000000006</v>
      </c>
      <c r="F47" s="64">
        <f t="shared" si="1"/>
        <v>2526.9899999999998</v>
      </c>
      <c r="G47" s="64">
        <f t="shared" si="0"/>
        <v>12432.84</v>
      </c>
      <c r="H47" s="64">
        <f t="shared" si="6"/>
        <v>1000891.5600000005</v>
      </c>
      <c r="I47" s="64">
        <f t="shared" si="2"/>
        <v>1989.25</v>
      </c>
      <c r="J47" s="64">
        <f t="shared" si="3"/>
        <v>14422.09</v>
      </c>
    </row>
    <row r="48" spans="2:10">
      <c r="B48" s="65">
        <v>32</v>
      </c>
      <c r="C48" s="65">
        <v>31</v>
      </c>
      <c r="D48" s="64">
        <f t="shared" si="4"/>
        <v>9930.61</v>
      </c>
      <c r="E48" s="64">
        <f t="shared" si="5"/>
        <v>309039.05000000005</v>
      </c>
      <c r="F48" s="64">
        <f t="shared" si="1"/>
        <v>2502.23</v>
      </c>
      <c r="G48" s="64">
        <f t="shared" si="0"/>
        <v>12432.84</v>
      </c>
      <c r="H48" s="64">
        <f t="shared" si="6"/>
        <v>990960.95000000054</v>
      </c>
      <c r="I48" s="64">
        <f t="shared" si="2"/>
        <v>1989.25</v>
      </c>
      <c r="J48" s="64">
        <f t="shared" si="3"/>
        <v>14422.09</v>
      </c>
    </row>
    <row r="49" spans="2:10">
      <c r="B49" s="65">
        <v>33</v>
      </c>
      <c r="C49" s="65">
        <v>32</v>
      </c>
      <c r="D49" s="64">
        <f t="shared" si="4"/>
        <v>9955.44</v>
      </c>
      <c r="E49" s="64">
        <f t="shared" si="5"/>
        <v>318994.49000000005</v>
      </c>
      <c r="F49" s="64">
        <f t="shared" si="1"/>
        <v>2477.4</v>
      </c>
      <c r="G49" s="64">
        <f t="shared" ref="G49:G80" si="7">ROUND(+PMT($D$12,$D$10*12+1,-$D$9,,1),2)</f>
        <v>12432.84</v>
      </c>
      <c r="H49" s="64">
        <f t="shared" si="6"/>
        <v>981005.51000000059</v>
      </c>
      <c r="I49" s="64">
        <f t="shared" si="2"/>
        <v>1989.25</v>
      </c>
      <c r="J49" s="64">
        <f t="shared" si="3"/>
        <v>14422.09</v>
      </c>
    </row>
    <row r="50" spans="2:10">
      <c r="B50" s="65">
        <v>34</v>
      </c>
      <c r="C50" s="65">
        <v>33</v>
      </c>
      <c r="D50" s="64">
        <f t="shared" si="4"/>
        <v>9980.33</v>
      </c>
      <c r="E50" s="64">
        <f t="shared" si="5"/>
        <v>328974.82000000007</v>
      </c>
      <c r="F50" s="64">
        <f t="shared" ref="F50:F81" si="8">+ROUND(H49*$D$12,2)</f>
        <v>2452.5100000000002</v>
      </c>
      <c r="G50" s="64">
        <f t="shared" si="7"/>
        <v>12432.84</v>
      </c>
      <c r="H50" s="64">
        <f t="shared" si="6"/>
        <v>971025.18000000063</v>
      </c>
      <c r="I50" s="64">
        <f t="shared" si="2"/>
        <v>1989.25</v>
      </c>
      <c r="J50" s="64">
        <f t="shared" si="3"/>
        <v>14422.09</v>
      </c>
    </row>
    <row r="51" spans="2:10">
      <c r="B51" s="65">
        <v>35</v>
      </c>
      <c r="C51" s="65">
        <v>34</v>
      </c>
      <c r="D51" s="64">
        <f t="shared" si="4"/>
        <v>10005.280000000001</v>
      </c>
      <c r="E51" s="64">
        <f t="shared" si="5"/>
        <v>338980.10000000009</v>
      </c>
      <c r="F51" s="64">
        <f t="shared" si="8"/>
        <v>2427.56</v>
      </c>
      <c r="G51" s="64">
        <f t="shared" si="7"/>
        <v>12432.84</v>
      </c>
      <c r="H51" s="64">
        <f t="shared" si="6"/>
        <v>961019.90000000061</v>
      </c>
      <c r="I51" s="64">
        <f t="shared" si="2"/>
        <v>1989.25</v>
      </c>
      <c r="J51" s="64">
        <f t="shared" si="3"/>
        <v>14422.09</v>
      </c>
    </row>
    <row r="52" spans="2:10">
      <c r="B52" s="65">
        <v>36</v>
      </c>
      <c r="C52" s="65">
        <v>35</v>
      </c>
      <c r="D52" s="64">
        <f t="shared" si="4"/>
        <v>10030.290000000001</v>
      </c>
      <c r="E52" s="64">
        <f t="shared" si="5"/>
        <v>349010.39000000007</v>
      </c>
      <c r="F52" s="64">
        <f t="shared" si="8"/>
        <v>2402.5500000000002</v>
      </c>
      <c r="G52" s="64">
        <f t="shared" si="7"/>
        <v>12432.84</v>
      </c>
      <c r="H52" s="64">
        <f t="shared" si="6"/>
        <v>950989.61000000057</v>
      </c>
      <c r="I52" s="64">
        <f t="shared" si="2"/>
        <v>1989.25</v>
      </c>
      <c r="J52" s="64">
        <f t="shared" si="3"/>
        <v>14422.09</v>
      </c>
    </row>
    <row r="53" spans="2:10">
      <c r="B53" s="65">
        <v>37</v>
      </c>
      <c r="C53" s="65">
        <v>36</v>
      </c>
      <c r="D53" s="64">
        <f t="shared" si="4"/>
        <v>10055.370000000001</v>
      </c>
      <c r="E53" s="64">
        <f t="shared" si="5"/>
        <v>359065.76000000007</v>
      </c>
      <c r="F53" s="64">
        <f t="shared" si="8"/>
        <v>2377.4699999999998</v>
      </c>
      <c r="G53" s="64">
        <f t="shared" si="7"/>
        <v>12432.84</v>
      </c>
      <c r="H53" s="64">
        <f t="shared" si="6"/>
        <v>940934.24000000057</v>
      </c>
      <c r="I53" s="64">
        <f t="shared" si="2"/>
        <v>1989.25</v>
      </c>
      <c r="J53" s="64">
        <f t="shared" si="3"/>
        <v>14422.09</v>
      </c>
    </row>
    <row r="54" spans="2:10">
      <c r="B54" s="65">
        <v>38</v>
      </c>
      <c r="C54" s="65">
        <v>37</v>
      </c>
      <c r="D54" s="64">
        <f t="shared" si="4"/>
        <v>10080.5</v>
      </c>
      <c r="E54" s="64">
        <f t="shared" si="5"/>
        <v>369146.26000000007</v>
      </c>
      <c r="F54" s="64">
        <f t="shared" si="8"/>
        <v>2352.34</v>
      </c>
      <c r="G54" s="64">
        <f t="shared" si="7"/>
        <v>12432.84</v>
      </c>
      <c r="H54" s="64">
        <f t="shared" si="6"/>
        <v>930853.74000000057</v>
      </c>
      <c r="I54" s="64">
        <f t="shared" si="2"/>
        <v>1989.25</v>
      </c>
      <c r="J54" s="64">
        <f t="shared" si="3"/>
        <v>14422.09</v>
      </c>
    </row>
    <row r="55" spans="2:10">
      <c r="B55" s="65">
        <v>39</v>
      </c>
      <c r="C55" s="65">
        <v>38</v>
      </c>
      <c r="D55" s="64">
        <f t="shared" si="4"/>
        <v>10105.709999999999</v>
      </c>
      <c r="E55" s="64">
        <f t="shared" si="5"/>
        <v>379251.97000000009</v>
      </c>
      <c r="F55" s="64">
        <f t="shared" si="8"/>
        <v>2327.13</v>
      </c>
      <c r="G55" s="64">
        <f t="shared" si="7"/>
        <v>12432.84</v>
      </c>
      <c r="H55" s="64">
        <f t="shared" si="6"/>
        <v>920748.03000000061</v>
      </c>
      <c r="I55" s="64">
        <f t="shared" si="2"/>
        <v>1989.25</v>
      </c>
      <c r="J55" s="64">
        <f t="shared" si="3"/>
        <v>14422.09</v>
      </c>
    </row>
    <row r="56" spans="2:10">
      <c r="B56" s="65">
        <v>40</v>
      </c>
      <c r="C56" s="65">
        <v>39</v>
      </c>
      <c r="D56" s="64">
        <f t="shared" si="4"/>
        <v>10130.970000000001</v>
      </c>
      <c r="E56" s="64">
        <f t="shared" si="5"/>
        <v>389382.94000000006</v>
      </c>
      <c r="F56" s="64">
        <f t="shared" si="8"/>
        <v>2301.87</v>
      </c>
      <c r="G56" s="64">
        <f t="shared" si="7"/>
        <v>12432.84</v>
      </c>
      <c r="H56" s="64">
        <f t="shared" si="6"/>
        <v>910617.06000000064</v>
      </c>
      <c r="I56" s="64">
        <f t="shared" si="2"/>
        <v>1989.25</v>
      </c>
      <c r="J56" s="64">
        <f t="shared" si="3"/>
        <v>14422.09</v>
      </c>
    </row>
    <row r="57" spans="2:10">
      <c r="B57" s="65">
        <v>41</v>
      </c>
      <c r="C57" s="65">
        <v>40</v>
      </c>
      <c r="D57" s="64">
        <f t="shared" si="4"/>
        <v>10156.299999999999</v>
      </c>
      <c r="E57" s="64">
        <f t="shared" si="5"/>
        <v>399539.24000000005</v>
      </c>
      <c r="F57" s="64">
        <f t="shared" si="8"/>
        <v>2276.54</v>
      </c>
      <c r="G57" s="64">
        <f t="shared" si="7"/>
        <v>12432.84</v>
      </c>
      <c r="H57" s="64">
        <f t="shared" si="6"/>
        <v>900460.76000000059</v>
      </c>
      <c r="I57" s="64">
        <f t="shared" si="2"/>
        <v>1989.25</v>
      </c>
      <c r="J57" s="64">
        <f t="shared" si="3"/>
        <v>14422.09</v>
      </c>
    </row>
    <row r="58" spans="2:10">
      <c r="B58" s="65">
        <v>42</v>
      </c>
      <c r="C58" s="65">
        <v>41</v>
      </c>
      <c r="D58" s="64">
        <f t="shared" si="4"/>
        <v>10181.69</v>
      </c>
      <c r="E58" s="64">
        <f t="shared" si="5"/>
        <v>409720.93000000005</v>
      </c>
      <c r="F58" s="64">
        <f t="shared" si="8"/>
        <v>2251.15</v>
      </c>
      <c r="G58" s="64">
        <f t="shared" si="7"/>
        <v>12432.84</v>
      </c>
      <c r="H58" s="64">
        <f t="shared" si="6"/>
        <v>890279.07000000065</v>
      </c>
      <c r="I58" s="64">
        <f t="shared" si="2"/>
        <v>1989.25</v>
      </c>
      <c r="J58" s="64">
        <f t="shared" si="3"/>
        <v>14422.09</v>
      </c>
    </row>
    <row r="59" spans="2:10">
      <c r="B59" s="65">
        <v>43</v>
      </c>
      <c r="C59" s="65">
        <v>42</v>
      </c>
      <c r="D59" s="64">
        <f t="shared" si="4"/>
        <v>10207.14</v>
      </c>
      <c r="E59" s="64">
        <f t="shared" si="5"/>
        <v>419928.07000000007</v>
      </c>
      <c r="F59" s="64">
        <f t="shared" si="8"/>
        <v>2225.6999999999998</v>
      </c>
      <c r="G59" s="64">
        <f t="shared" si="7"/>
        <v>12432.84</v>
      </c>
      <c r="H59" s="64">
        <f t="shared" si="6"/>
        <v>880071.93000000063</v>
      </c>
      <c r="I59" s="64">
        <f t="shared" si="2"/>
        <v>1989.25</v>
      </c>
      <c r="J59" s="64">
        <f t="shared" si="3"/>
        <v>14422.09</v>
      </c>
    </row>
    <row r="60" spans="2:10">
      <c r="B60" s="65">
        <v>44</v>
      </c>
      <c r="C60" s="65">
        <v>43</v>
      </c>
      <c r="D60" s="64">
        <f t="shared" si="4"/>
        <v>10232.66</v>
      </c>
      <c r="E60" s="64">
        <f t="shared" si="5"/>
        <v>430160.73000000004</v>
      </c>
      <c r="F60" s="64">
        <f t="shared" si="8"/>
        <v>2200.1799999999998</v>
      </c>
      <c r="G60" s="64">
        <f t="shared" si="7"/>
        <v>12432.84</v>
      </c>
      <c r="H60" s="64">
        <f t="shared" si="6"/>
        <v>869839.2700000006</v>
      </c>
      <c r="I60" s="64">
        <f t="shared" si="2"/>
        <v>1989.25</v>
      </c>
      <c r="J60" s="64">
        <f t="shared" si="3"/>
        <v>14422.09</v>
      </c>
    </row>
    <row r="61" spans="2:10">
      <c r="B61" s="65">
        <v>45</v>
      </c>
      <c r="C61" s="65">
        <v>44</v>
      </c>
      <c r="D61" s="64">
        <f t="shared" si="4"/>
        <v>10258.24</v>
      </c>
      <c r="E61" s="64">
        <f t="shared" si="5"/>
        <v>440418.97000000003</v>
      </c>
      <c r="F61" s="64">
        <f t="shared" si="8"/>
        <v>2174.6</v>
      </c>
      <c r="G61" s="64">
        <f t="shared" si="7"/>
        <v>12432.84</v>
      </c>
      <c r="H61" s="64">
        <f t="shared" si="6"/>
        <v>859581.03000000061</v>
      </c>
      <c r="I61" s="64">
        <f t="shared" si="2"/>
        <v>1989.25</v>
      </c>
      <c r="J61" s="64">
        <f t="shared" si="3"/>
        <v>14422.09</v>
      </c>
    </row>
    <row r="62" spans="2:10">
      <c r="B62" s="65">
        <v>46</v>
      </c>
      <c r="C62" s="65">
        <v>45</v>
      </c>
      <c r="D62" s="64">
        <f t="shared" si="4"/>
        <v>10283.89</v>
      </c>
      <c r="E62" s="64">
        <f t="shared" si="5"/>
        <v>450702.86000000004</v>
      </c>
      <c r="F62" s="64">
        <f t="shared" si="8"/>
        <v>2148.9499999999998</v>
      </c>
      <c r="G62" s="64">
        <f t="shared" si="7"/>
        <v>12432.84</v>
      </c>
      <c r="H62" s="64">
        <f t="shared" si="6"/>
        <v>849297.1400000006</v>
      </c>
      <c r="I62" s="64">
        <f t="shared" si="2"/>
        <v>1989.25</v>
      </c>
      <c r="J62" s="64">
        <f t="shared" si="3"/>
        <v>14422.09</v>
      </c>
    </row>
    <row r="63" spans="2:10">
      <c r="B63" s="65">
        <v>47</v>
      </c>
      <c r="C63" s="65">
        <v>46</v>
      </c>
      <c r="D63" s="64">
        <f t="shared" si="4"/>
        <v>10309.6</v>
      </c>
      <c r="E63" s="64">
        <f t="shared" si="5"/>
        <v>461012.46</v>
      </c>
      <c r="F63" s="64">
        <f t="shared" si="8"/>
        <v>2123.2399999999998</v>
      </c>
      <c r="G63" s="64">
        <f t="shared" si="7"/>
        <v>12432.84</v>
      </c>
      <c r="H63" s="64">
        <f t="shared" si="6"/>
        <v>838987.54000000062</v>
      </c>
      <c r="I63" s="64">
        <f t="shared" si="2"/>
        <v>1989.25</v>
      </c>
      <c r="J63" s="64">
        <f t="shared" si="3"/>
        <v>14422.09</v>
      </c>
    </row>
    <row r="64" spans="2:10">
      <c r="B64" s="65">
        <v>48</v>
      </c>
      <c r="C64" s="65">
        <v>47</v>
      </c>
      <c r="D64" s="64">
        <f t="shared" si="4"/>
        <v>10335.370000000001</v>
      </c>
      <c r="E64" s="64">
        <f t="shared" si="5"/>
        <v>471347.83</v>
      </c>
      <c r="F64" s="64">
        <f t="shared" si="8"/>
        <v>2097.4699999999998</v>
      </c>
      <c r="G64" s="64">
        <f t="shared" si="7"/>
        <v>12432.84</v>
      </c>
      <c r="H64" s="64">
        <f t="shared" si="6"/>
        <v>828652.17000000062</v>
      </c>
      <c r="I64" s="64">
        <f t="shared" si="2"/>
        <v>1989.25</v>
      </c>
      <c r="J64" s="64">
        <f t="shared" si="3"/>
        <v>14422.09</v>
      </c>
    </row>
    <row r="65" spans="2:10">
      <c r="B65" s="65">
        <v>49</v>
      </c>
      <c r="C65" s="65">
        <v>48</v>
      </c>
      <c r="D65" s="64">
        <f t="shared" si="4"/>
        <v>10361.209999999999</v>
      </c>
      <c r="E65" s="64">
        <f t="shared" si="5"/>
        <v>481709.04000000004</v>
      </c>
      <c r="F65" s="64">
        <f t="shared" si="8"/>
        <v>2071.63</v>
      </c>
      <c r="G65" s="64">
        <f t="shared" si="7"/>
        <v>12432.84</v>
      </c>
      <c r="H65" s="64">
        <f t="shared" si="6"/>
        <v>818290.96000000066</v>
      </c>
      <c r="I65" s="64">
        <f t="shared" si="2"/>
        <v>1989.25</v>
      </c>
      <c r="J65" s="64">
        <f t="shared" si="3"/>
        <v>14422.09</v>
      </c>
    </row>
    <row r="66" spans="2:10">
      <c r="B66" s="65">
        <v>50</v>
      </c>
      <c r="C66" s="65">
        <v>49</v>
      </c>
      <c r="D66" s="64">
        <f t="shared" si="4"/>
        <v>10387.11</v>
      </c>
      <c r="E66" s="64">
        <f t="shared" si="5"/>
        <v>492096.15</v>
      </c>
      <c r="F66" s="64">
        <f t="shared" si="8"/>
        <v>2045.73</v>
      </c>
      <c r="G66" s="64">
        <f t="shared" si="7"/>
        <v>12432.84</v>
      </c>
      <c r="H66" s="64">
        <f t="shared" si="6"/>
        <v>807903.85000000068</v>
      </c>
      <c r="I66" s="64">
        <f t="shared" si="2"/>
        <v>1989.25</v>
      </c>
      <c r="J66" s="64">
        <f t="shared" si="3"/>
        <v>14422.09</v>
      </c>
    </row>
    <row r="67" spans="2:10">
      <c r="B67" s="65">
        <v>51</v>
      </c>
      <c r="C67" s="65">
        <v>50</v>
      </c>
      <c r="D67" s="64">
        <f t="shared" si="4"/>
        <v>10413.08</v>
      </c>
      <c r="E67" s="64">
        <f t="shared" si="5"/>
        <v>502509.23000000004</v>
      </c>
      <c r="F67" s="64">
        <f t="shared" si="8"/>
        <v>2019.76</v>
      </c>
      <c r="G67" s="64">
        <f t="shared" si="7"/>
        <v>12432.84</v>
      </c>
      <c r="H67" s="64">
        <f t="shared" si="6"/>
        <v>797490.77000000072</v>
      </c>
      <c r="I67" s="64">
        <f t="shared" si="2"/>
        <v>1989.25</v>
      </c>
      <c r="J67" s="64">
        <f t="shared" si="3"/>
        <v>14422.09</v>
      </c>
    </row>
    <row r="68" spans="2:10">
      <c r="B68" s="65">
        <v>52</v>
      </c>
      <c r="C68" s="65">
        <v>51</v>
      </c>
      <c r="D68" s="64">
        <f t="shared" si="4"/>
        <v>10439.11</v>
      </c>
      <c r="E68" s="64">
        <f t="shared" si="5"/>
        <v>512948.34</v>
      </c>
      <c r="F68" s="64">
        <f t="shared" si="8"/>
        <v>1993.73</v>
      </c>
      <c r="G68" s="64">
        <f t="shared" si="7"/>
        <v>12432.84</v>
      </c>
      <c r="H68" s="64">
        <f t="shared" si="6"/>
        <v>787051.66000000073</v>
      </c>
      <c r="I68" s="64">
        <f t="shared" si="2"/>
        <v>1989.25</v>
      </c>
      <c r="J68" s="64">
        <f t="shared" si="3"/>
        <v>14422.09</v>
      </c>
    </row>
    <row r="69" spans="2:10">
      <c r="B69" s="65">
        <v>53</v>
      </c>
      <c r="C69" s="65">
        <v>52</v>
      </c>
      <c r="D69" s="64">
        <f t="shared" si="4"/>
        <v>10465.209999999999</v>
      </c>
      <c r="E69" s="64">
        <f t="shared" si="5"/>
        <v>523413.55000000005</v>
      </c>
      <c r="F69" s="64">
        <f t="shared" si="8"/>
        <v>1967.63</v>
      </c>
      <c r="G69" s="64">
        <f t="shared" si="7"/>
        <v>12432.84</v>
      </c>
      <c r="H69" s="64">
        <f t="shared" si="6"/>
        <v>776586.45000000077</v>
      </c>
      <c r="I69" s="64">
        <f t="shared" si="2"/>
        <v>1989.25</v>
      </c>
      <c r="J69" s="64">
        <f t="shared" si="3"/>
        <v>14422.09</v>
      </c>
    </row>
    <row r="70" spans="2:10">
      <c r="B70" s="65">
        <v>54</v>
      </c>
      <c r="C70" s="65">
        <v>53</v>
      </c>
      <c r="D70" s="64">
        <f t="shared" si="4"/>
        <v>10491.37</v>
      </c>
      <c r="E70" s="64">
        <f t="shared" si="5"/>
        <v>533904.92000000004</v>
      </c>
      <c r="F70" s="64">
        <f t="shared" si="8"/>
        <v>1941.47</v>
      </c>
      <c r="G70" s="64">
        <f t="shared" si="7"/>
        <v>12432.84</v>
      </c>
      <c r="H70" s="64">
        <f t="shared" si="6"/>
        <v>766095.08000000077</v>
      </c>
      <c r="I70" s="64">
        <f t="shared" si="2"/>
        <v>1989.25</v>
      </c>
      <c r="J70" s="64">
        <f t="shared" si="3"/>
        <v>14422.09</v>
      </c>
    </row>
    <row r="71" spans="2:10">
      <c r="B71" s="65">
        <v>55</v>
      </c>
      <c r="C71" s="65">
        <v>54</v>
      </c>
      <c r="D71" s="64">
        <f t="shared" si="4"/>
        <v>10517.6</v>
      </c>
      <c r="E71" s="64">
        <f t="shared" si="5"/>
        <v>544422.52</v>
      </c>
      <c r="F71" s="64">
        <f t="shared" si="8"/>
        <v>1915.24</v>
      </c>
      <c r="G71" s="64">
        <f t="shared" si="7"/>
        <v>12432.84</v>
      </c>
      <c r="H71" s="64">
        <f t="shared" si="6"/>
        <v>755577.4800000008</v>
      </c>
      <c r="I71" s="64">
        <f t="shared" si="2"/>
        <v>1989.25</v>
      </c>
      <c r="J71" s="64">
        <f t="shared" si="3"/>
        <v>14422.09</v>
      </c>
    </row>
    <row r="72" spans="2:10">
      <c r="B72" s="65">
        <v>56</v>
      </c>
      <c r="C72" s="65">
        <v>55</v>
      </c>
      <c r="D72" s="64">
        <f t="shared" si="4"/>
        <v>10543.9</v>
      </c>
      <c r="E72" s="64">
        <f t="shared" si="5"/>
        <v>554966.42000000004</v>
      </c>
      <c r="F72" s="64">
        <f t="shared" si="8"/>
        <v>1888.94</v>
      </c>
      <c r="G72" s="64">
        <f t="shared" si="7"/>
        <v>12432.84</v>
      </c>
      <c r="H72" s="64">
        <f t="shared" si="6"/>
        <v>745033.58000000077</v>
      </c>
      <c r="I72" s="64">
        <f t="shared" si="2"/>
        <v>1989.25</v>
      </c>
      <c r="J72" s="64">
        <f t="shared" si="3"/>
        <v>14422.09</v>
      </c>
    </row>
    <row r="73" spans="2:10">
      <c r="B73" s="65">
        <v>57</v>
      </c>
      <c r="C73" s="65">
        <v>56</v>
      </c>
      <c r="D73" s="64">
        <f t="shared" si="4"/>
        <v>10570.26</v>
      </c>
      <c r="E73" s="64">
        <f t="shared" si="5"/>
        <v>565536.68000000005</v>
      </c>
      <c r="F73" s="64">
        <f t="shared" si="8"/>
        <v>1862.58</v>
      </c>
      <c r="G73" s="64">
        <f t="shared" si="7"/>
        <v>12432.84</v>
      </c>
      <c r="H73" s="64">
        <f t="shared" si="6"/>
        <v>734463.32000000076</v>
      </c>
      <c r="I73" s="64">
        <f t="shared" si="2"/>
        <v>1989.25</v>
      </c>
      <c r="J73" s="64">
        <f t="shared" si="3"/>
        <v>14422.09</v>
      </c>
    </row>
    <row r="74" spans="2:10">
      <c r="B74" s="65">
        <v>58</v>
      </c>
      <c r="C74" s="65">
        <v>57</v>
      </c>
      <c r="D74" s="64">
        <f t="shared" si="4"/>
        <v>10596.68</v>
      </c>
      <c r="E74" s="64">
        <f t="shared" si="5"/>
        <v>576133.3600000001</v>
      </c>
      <c r="F74" s="64">
        <f t="shared" si="8"/>
        <v>1836.16</v>
      </c>
      <c r="G74" s="64">
        <f t="shared" si="7"/>
        <v>12432.84</v>
      </c>
      <c r="H74" s="64">
        <f t="shared" si="6"/>
        <v>723866.64000000071</v>
      </c>
      <c r="I74" s="64">
        <f t="shared" si="2"/>
        <v>1989.25</v>
      </c>
      <c r="J74" s="64">
        <f t="shared" si="3"/>
        <v>14422.09</v>
      </c>
    </row>
    <row r="75" spans="2:10">
      <c r="B75" s="65">
        <v>59</v>
      </c>
      <c r="C75" s="65">
        <v>58</v>
      </c>
      <c r="D75" s="64">
        <f t="shared" si="4"/>
        <v>10623.17</v>
      </c>
      <c r="E75" s="64">
        <f t="shared" si="5"/>
        <v>586756.53000000014</v>
      </c>
      <c r="F75" s="64">
        <f t="shared" si="8"/>
        <v>1809.67</v>
      </c>
      <c r="G75" s="64">
        <f t="shared" si="7"/>
        <v>12432.84</v>
      </c>
      <c r="H75" s="64">
        <f t="shared" si="6"/>
        <v>713243.47000000067</v>
      </c>
      <c r="I75" s="64">
        <f t="shared" si="2"/>
        <v>1989.25</v>
      </c>
      <c r="J75" s="64">
        <f t="shared" si="3"/>
        <v>14422.09</v>
      </c>
    </row>
    <row r="76" spans="2:10">
      <c r="B76" s="65">
        <v>60</v>
      </c>
      <c r="C76" s="65">
        <v>59</v>
      </c>
      <c r="D76" s="64">
        <f t="shared" si="4"/>
        <v>10649.73</v>
      </c>
      <c r="E76" s="64">
        <f t="shared" si="5"/>
        <v>597406.26000000013</v>
      </c>
      <c r="F76" s="64">
        <f t="shared" si="8"/>
        <v>1783.11</v>
      </c>
      <c r="G76" s="64">
        <f t="shared" si="7"/>
        <v>12432.84</v>
      </c>
      <c r="H76" s="64">
        <f t="shared" si="6"/>
        <v>702593.74000000069</v>
      </c>
      <c r="I76" s="64">
        <f t="shared" si="2"/>
        <v>1989.25</v>
      </c>
      <c r="J76" s="64">
        <f t="shared" si="3"/>
        <v>14422.09</v>
      </c>
    </row>
    <row r="77" spans="2:10">
      <c r="B77" s="65">
        <v>61</v>
      </c>
      <c r="C77" s="65">
        <v>60</v>
      </c>
      <c r="D77" s="64">
        <f t="shared" si="4"/>
        <v>10676.36</v>
      </c>
      <c r="E77" s="64">
        <f t="shared" si="5"/>
        <v>608082.62000000011</v>
      </c>
      <c r="F77" s="64">
        <f t="shared" si="8"/>
        <v>1756.48</v>
      </c>
      <c r="G77" s="64">
        <f t="shared" si="7"/>
        <v>12432.84</v>
      </c>
      <c r="H77" s="64">
        <f t="shared" si="6"/>
        <v>691917.3800000007</v>
      </c>
      <c r="I77" s="64">
        <f t="shared" si="2"/>
        <v>1989.25</v>
      </c>
      <c r="J77" s="64">
        <f t="shared" si="3"/>
        <v>14422.09</v>
      </c>
    </row>
    <row r="78" spans="2:10">
      <c r="B78" s="65">
        <v>62</v>
      </c>
      <c r="C78" s="65">
        <v>61</v>
      </c>
      <c r="D78" s="64">
        <f t="shared" si="4"/>
        <v>10703.05</v>
      </c>
      <c r="E78" s="64">
        <f t="shared" si="5"/>
        <v>618785.67000000016</v>
      </c>
      <c r="F78" s="64">
        <f t="shared" si="8"/>
        <v>1729.79</v>
      </c>
      <c r="G78" s="64">
        <f t="shared" si="7"/>
        <v>12432.84</v>
      </c>
      <c r="H78" s="64">
        <f t="shared" si="6"/>
        <v>681214.33000000066</v>
      </c>
      <c r="I78" s="64">
        <f t="shared" si="2"/>
        <v>1989.25</v>
      </c>
      <c r="J78" s="64">
        <f t="shared" si="3"/>
        <v>14422.09</v>
      </c>
    </row>
    <row r="79" spans="2:10">
      <c r="B79" s="65">
        <v>63</v>
      </c>
      <c r="C79" s="65">
        <v>62</v>
      </c>
      <c r="D79" s="64">
        <f t="shared" si="4"/>
        <v>10729.8</v>
      </c>
      <c r="E79" s="64">
        <f t="shared" si="5"/>
        <v>629515.4700000002</v>
      </c>
      <c r="F79" s="64">
        <f t="shared" si="8"/>
        <v>1703.04</v>
      </c>
      <c r="G79" s="64">
        <f t="shared" si="7"/>
        <v>12432.84</v>
      </c>
      <c r="H79" s="64">
        <f t="shared" si="6"/>
        <v>670484.53000000061</v>
      </c>
      <c r="I79" s="64">
        <f t="shared" si="2"/>
        <v>1989.25</v>
      </c>
      <c r="J79" s="64">
        <f t="shared" si="3"/>
        <v>14422.09</v>
      </c>
    </row>
    <row r="80" spans="2:10">
      <c r="B80" s="65">
        <v>64</v>
      </c>
      <c r="C80" s="65">
        <v>63</v>
      </c>
      <c r="D80" s="64">
        <f t="shared" si="4"/>
        <v>10756.630000000001</v>
      </c>
      <c r="E80" s="64">
        <f t="shared" si="5"/>
        <v>640272.10000000021</v>
      </c>
      <c r="F80" s="64">
        <f t="shared" si="8"/>
        <v>1676.21</v>
      </c>
      <c r="G80" s="64">
        <f t="shared" si="7"/>
        <v>12432.84</v>
      </c>
      <c r="H80" s="64">
        <f t="shared" si="6"/>
        <v>659727.90000000061</v>
      </c>
      <c r="I80" s="64">
        <f t="shared" si="2"/>
        <v>1989.25</v>
      </c>
      <c r="J80" s="64">
        <f t="shared" si="3"/>
        <v>14422.09</v>
      </c>
    </row>
    <row r="81" spans="2:10">
      <c r="B81" s="65">
        <v>65</v>
      </c>
      <c r="C81" s="65">
        <v>64</v>
      </c>
      <c r="D81" s="64">
        <f t="shared" si="4"/>
        <v>10783.52</v>
      </c>
      <c r="E81" s="64">
        <f t="shared" si="5"/>
        <v>651055.62000000023</v>
      </c>
      <c r="F81" s="64">
        <f t="shared" si="8"/>
        <v>1649.32</v>
      </c>
      <c r="G81" s="64">
        <f t="shared" ref="G81:G112" si="9">ROUND(+PMT($D$12,$D$10*12+1,-$D$9,,1),2)</f>
        <v>12432.84</v>
      </c>
      <c r="H81" s="64">
        <f t="shared" si="6"/>
        <v>648944.38000000059</v>
      </c>
      <c r="I81" s="64">
        <f t="shared" si="2"/>
        <v>1989.25</v>
      </c>
      <c r="J81" s="64">
        <f t="shared" si="3"/>
        <v>14422.09</v>
      </c>
    </row>
    <row r="82" spans="2:10">
      <c r="B82" s="65">
        <v>66</v>
      </c>
      <c r="C82" s="65">
        <v>65</v>
      </c>
      <c r="D82" s="64">
        <f t="shared" si="4"/>
        <v>10810.48</v>
      </c>
      <c r="E82" s="64">
        <f t="shared" si="5"/>
        <v>661866.10000000021</v>
      </c>
      <c r="F82" s="64">
        <f t="shared" ref="F82:F113" si="10">+ROUND(H81*$D$12,2)</f>
        <v>1622.36</v>
      </c>
      <c r="G82" s="64">
        <f t="shared" si="9"/>
        <v>12432.84</v>
      </c>
      <c r="H82" s="64">
        <f t="shared" si="6"/>
        <v>638133.90000000061</v>
      </c>
      <c r="I82" s="64">
        <f t="shared" ref="I82:I137" si="11">ROUND(16%*G82,2)</f>
        <v>1989.25</v>
      </c>
      <c r="J82" s="64">
        <f t="shared" ref="J82:J137" si="12">+I82+G82</f>
        <v>14422.09</v>
      </c>
    </row>
    <row r="83" spans="2:10">
      <c r="B83" s="65">
        <v>67</v>
      </c>
      <c r="C83" s="65">
        <v>66</v>
      </c>
      <c r="D83" s="64">
        <f t="shared" ref="D83:D137" si="13">+G83-F83</f>
        <v>10837.51</v>
      </c>
      <c r="E83" s="64">
        <f t="shared" ref="E83:E137" si="14">+E82+D83</f>
        <v>672703.61000000022</v>
      </c>
      <c r="F83" s="64">
        <f t="shared" si="10"/>
        <v>1595.33</v>
      </c>
      <c r="G83" s="64">
        <f t="shared" si="9"/>
        <v>12432.84</v>
      </c>
      <c r="H83" s="64">
        <f t="shared" ref="H83:H137" si="15">+H82-D83</f>
        <v>627296.3900000006</v>
      </c>
      <c r="I83" s="64">
        <f t="shared" si="11"/>
        <v>1989.25</v>
      </c>
      <c r="J83" s="64">
        <f t="shared" si="12"/>
        <v>14422.09</v>
      </c>
    </row>
    <row r="84" spans="2:10">
      <c r="B84" s="65">
        <v>68</v>
      </c>
      <c r="C84" s="65">
        <v>67</v>
      </c>
      <c r="D84" s="64">
        <f t="shared" si="13"/>
        <v>10864.6</v>
      </c>
      <c r="E84" s="64">
        <f t="shared" si="14"/>
        <v>683568.2100000002</v>
      </c>
      <c r="F84" s="64">
        <f t="shared" si="10"/>
        <v>1568.24</v>
      </c>
      <c r="G84" s="64">
        <f t="shared" si="9"/>
        <v>12432.84</v>
      </c>
      <c r="H84" s="64">
        <f t="shared" si="15"/>
        <v>616431.79000000062</v>
      </c>
      <c r="I84" s="64">
        <f t="shared" si="11"/>
        <v>1989.25</v>
      </c>
      <c r="J84" s="64">
        <f t="shared" si="12"/>
        <v>14422.09</v>
      </c>
    </row>
    <row r="85" spans="2:10">
      <c r="B85" s="65">
        <v>69</v>
      </c>
      <c r="C85" s="65">
        <v>68</v>
      </c>
      <c r="D85" s="64">
        <f t="shared" si="13"/>
        <v>10891.76</v>
      </c>
      <c r="E85" s="64">
        <f t="shared" si="14"/>
        <v>694459.9700000002</v>
      </c>
      <c r="F85" s="64">
        <f t="shared" si="10"/>
        <v>1541.08</v>
      </c>
      <c r="G85" s="64">
        <f t="shared" si="9"/>
        <v>12432.84</v>
      </c>
      <c r="H85" s="64">
        <f t="shared" si="15"/>
        <v>605540.03000000061</v>
      </c>
      <c r="I85" s="64">
        <f t="shared" si="11"/>
        <v>1989.25</v>
      </c>
      <c r="J85" s="64">
        <f t="shared" si="12"/>
        <v>14422.09</v>
      </c>
    </row>
    <row r="86" spans="2:10">
      <c r="B86" s="65">
        <v>70</v>
      </c>
      <c r="C86" s="65">
        <v>69</v>
      </c>
      <c r="D86" s="64">
        <f t="shared" si="13"/>
        <v>10918.99</v>
      </c>
      <c r="E86" s="64">
        <f t="shared" si="14"/>
        <v>705378.9600000002</v>
      </c>
      <c r="F86" s="64">
        <f t="shared" si="10"/>
        <v>1513.85</v>
      </c>
      <c r="G86" s="64">
        <f t="shared" si="9"/>
        <v>12432.84</v>
      </c>
      <c r="H86" s="64">
        <f t="shared" si="15"/>
        <v>594621.04000000062</v>
      </c>
      <c r="I86" s="64">
        <f t="shared" si="11"/>
        <v>1989.25</v>
      </c>
      <c r="J86" s="64">
        <f t="shared" si="12"/>
        <v>14422.09</v>
      </c>
    </row>
    <row r="87" spans="2:10">
      <c r="B87" s="65">
        <v>71</v>
      </c>
      <c r="C87" s="65">
        <v>70</v>
      </c>
      <c r="D87" s="64">
        <f t="shared" si="13"/>
        <v>10946.29</v>
      </c>
      <c r="E87" s="64">
        <f t="shared" si="14"/>
        <v>716325.25000000023</v>
      </c>
      <c r="F87" s="64">
        <f t="shared" si="10"/>
        <v>1486.55</v>
      </c>
      <c r="G87" s="64">
        <f t="shared" si="9"/>
        <v>12432.84</v>
      </c>
      <c r="H87" s="64">
        <f t="shared" si="15"/>
        <v>583674.75000000058</v>
      </c>
      <c r="I87" s="64">
        <f t="shared" si="11"/>
        <v>1989.25</v>
      </c>
      <c r="J87" s="64">
        <f t="shared" si="12"/>
        <v>14422.09</v>
      </c>
    </row>
    <row r="88" spans="2:10">
      <c r="B88" s="65">
        <v>72</v>
      </c>
      <c r="C88" s="65">
        <v>71</v>
      </c>
      <c r="D88" s="64">
        <f t="shared" si="13"/>
        <v>10973.65</v>
      </c>
      <c r="E88" s="64">
        <f t="shared" si="14"/>
        <v>727298.90000000026</v>
      </c>
      <c r="F88" s="64">
        <f t="shared" si="10"/>
        <v>1459.19</v>
      </c>
      <c r="G88" s="64">
        <f t="shared" si="9"/>
        <v>12432.84</v>
      </c>
      <c r="H88" s="64">
        <f t="shared" si="15"/>
        <v>572701.10000000056</v>
      </c>
      <c r="I88" s="64">
        <f t="shared" si="11"/>
        <v>1989.25</v>
      </c>
      <c r="J88" s="64">
        <f t="shared" si="12"/>
        <v>14422.09</v>
      </c>
    </row>
    <row r="89" spans="2:10">
      <c r="B89" s="65">
        <v>73</v>
      </c>
      <c r="C89" s="65">
        <v>72</v>
      </c>
      <c r="D89" s="64">
        <f t="shared" si="13"/>
        <v>11001.09</v>
      </c>
      <c r="E89" s="64">
        <f t="shared" si="14"/>
        <v>738299.99000000022</v>
      </c>
      <c r="F89" s="64">
        <f t="shared" si="10"/>
        <v>1431.75</v>
      </c>
      <c r="G89" s="64">
        <f t="shared" si="9"/>
        <v>12432.84</v>
      </c>
      <c r="H89" s="64">
        <f t="shared" si="15"/>
        <v>561700.01000000059</v>
      </c>
      <c r="I89" s="64">
        <f t="shared" si="11"/>
        <v>1989.25</v>
      </c>
      <c r="J89" s="64">
        <f t="shared" si="12"/>
        <v>14422.09</v>
      </c>
    </row>
    <row r="90" spans="2:10">
      <c r="B90" s="65">
        <v>74</v>
      </c>
      <c r="C90" s="65">
        <v>73</v>
      </c>
      <c r="D90" s="64">
        <f t="shared" si="13"/>
        <v>11028.59</v>
      </c>
      <c r="E90" s="64">
        <f t="shared" si="14"/>
        <v>749328.58000000019</v>
      </c>
      <c r="F90" s="64">
        <f t="shared" si="10"/>
        <v>1404.25</v>
      </c>
      <c r="G90" s="64">
        <f t="shared" si="9"/>
        <v>12432.84</v>
      </c>
      <c r="H90" s="64">
        <f t="shared" si="15"/>
        <v>550671.42000000062</v>
      </c>
      <c r="I90" s="64">
        <f t="shared" si="11"/>
        <v>1989.25</v>
      </c>
      <c r="J90" s="64">
        <f t="shared" si="12"/>
        <v>14422.09</v>
      </c>
    </row>
    <row r="91" spans="2:10">
      <c r="B91" s="65">
        <v>75</v>
      </c>
      <c r="C91" s="65">
        <v>74</v>
      </c>
      <c r="D91" s="64">
        <f t="shared" si="13"/>
        <v>11056.16</v>
      </c>
      <c r="E91" s="64">
        <f t="shared" si="14"/>
        <v>760384.74000000022</v>
      </c>
      <c r="F91" s="64">
        <f t="shared" si="10"/>
        <v>1376.68</v>
      </c>
      <c r="G91" s="64">
        <f t="shared" si="9"/>
        <v>12432.84</v>
      </c>
      <c r="H91" s="64">
        <f t="shared" si="15"/>
        <v>539615.26000000059</v>
      </c>
      <c r="I91" s="64">
        <f t="shared" si="11"/>
        <v>1989.25</v>
      </c>
      <c r="J91" s="64">
        <f t="shared" si="12"/>
        <v>14422.09</v>
      </c>
    </row>
    <row r="92" spans="2:10">
      <c r="B92" s="65">
        <v>76</v>
      </c>
      <c r="C92" s="65">
        <v>75</v>
      </c>
      <c r="D92" s="64">
        <f t="shared" si="13"/>
        <v>11083.8</v>
      </c>
      <c r="E92" s="64">
        <f t="shared" si="14"/>
        <v>771468.54000000027</v>
      </c>
      <c r="F92" s="64">
        <f t="shared" si="10"/>
        <v>1349.04</v>
      </c>
      <c r="G92" s="64">
        <f t="shared" si="9"/>
        <v>12432.84</v>
      </c>
      <c r="H92" s="64">
        <f t="shared" si="15"/>
        <v>528531.46000000054</v>
      </c>
      <c r="I92" s="64">
        <f t="shared" si="11"/>
        <v>1989.25</v>
      </c>
      <c r="J92" s="64">
        <f t="shared" si="12"/>
        <v>14422.09</v>
      </c>
    </row>
    <row r="93" spans="2:10">
      <c r="B93" s="65">
        <v>77</v>
      </c>
      <c r="C93" s="65">
        <v>76</v>
      </c>
      <c r="D93" s="64">
        <f t="shared" si="13"/>
        <v>11111.51</v>
      </c>
      <c r="E93" s="64">
        <f t="shared" si="14"/>
        <v>782580.05000000028</v>
      </c>
      <c r="F93" s="64">
        <f t="shared" si="10"/>
        <v>1321.33</v>
      </c>
      <c r="G93" s="64">
        <f t="shared" si="9"/>
        <v>12432.84</v>
      </c>
      <c r="H93" s="64">
        <f t="shared" si="15"/>
        <v>517419.95000000054</v>
      </c>
      <c r="I93" s="64">
        <f t="shared" si="11"/>
        <v>1989.25</v>
      </c>
      <c r="J93" s="64">
        <f t="shared" si="12"/>
        <v>14422.09</v>
      </c>
    </row>
    <row r="94" spans="2:10">
      <c r="B94" s="65">
        <v>78</v>
      </c>
      <c r="C94" s="65">
        <v>77</v>
      </c>
      <c r="D94" s="64">
        <f t="shared" si="13"/>
        <v>11139.29</v>
      </c>
      <c r="E94" s="64">
        <f t="shared" si="14"/>
        <v>793719.34000000032</v>
      </c>
      <c r="F94" s="64">
        <f t="shared" si="10"/>
        <v>1293.55</v>
      </c>
      <c r="G94" s="64">
        <f t="shared" si="9"/>
        <v>12432.84</v>
      </c>
      <c r="H94" s="64">
        <f t="shared" si="15"/>
        <v>506280.66000000056</v>
      </c>
      <c r="I94" s="64">
        <f t="shared" si="11"/>
        <v>1989.25</v>
      </c>
      <c r="J94" s="64">
        <f t="shared" si="12"/>
        <v>14422.09</v>
      </c>
    </row>
    <row r="95" spans="2:10">
      <c r="B95" s="65">
        <v>79</v>
      </c>
      <c r="C95" s="65">
        <v>78</v>
      </c>
      <c r="D95" s="64">
        <f t="shared" si="13"/>
        <v>11167.14</v>
      </c>
      <c r="E95" s="64">
        <f t="shared" si="14"/>
        <v>804886.48000000033</v>
      </c>
      <c r="F95" s="64">
        <f t="shared" si="10"/>
        <v>1265.7</v>
      </c>
      <c r="G95" s="64">
        <f t="shared" si="9"/>
        <v>12432.84</v>
      </c>
      <c r="H95" s="64">
        <f t="shared" si="15"/>
        <v>495113.52000000054</v>
      </c>
      <c r="I95" s="64">
        <f t="shared" si="11"/>
        <v>1989.25</v>
      </c>
      <c r="J95" s="64">
        <f t="shared" si="12"/>
        <v>14422.09</v>
      </c>
    </row>
    <row r="96" spans="2:10">
      <c r="B96" s="65">
        <v>80</v>
      </c>
      <c r="C96" s="65">
        <v>79</v>
      </c>
      <c r="D96" s="64">
        <f t="shared" si="13"/>
        <v>11195.06</v>
      </c>
      <c r="E96" s="64">
        <f t="shared" si="14"/>
        <v>816081.54000000039</v>
      </c>
      <c r="F96" s="64">
        <f t="shared" si="10"/>
        <v>1237.78</v>
      </c>
      <c r="G96" s="64">
        <f t="shared" si="9"/>
        <v>12432.84</v>
      </c>
      <c r="H96" s="64">
        <f t="shared" si="15"/>
        <v>483918.46000000054</v>
      </c>
      <c r="I96" s="64">
        <f t="shared" si="11"/>
        <v>1989.25</v>
      </c>
      <c r="J96" s="64">
        <f t="shared" si="12"/>
        <v>14422.09</v>
      </c>
    </row>
    <row r="97" spans="2:10">
      <c r="B97" s="65">
        <v>81</v>
      </c>
      <c r="C97" s="65">
        <v>80</v>
      </c>
      <c r="D97" s="64">
        <f t="shared" si="13"/>
        <v>11223.04</v>
      </c>
      <c r="E97" s="64">
        <f t="shared" si="14"/>
        <v>827304.58000000042</v>
      </c>
      <c r="F97" s="64">
        <f t="shared" si="10"/>
        <v>1209.8</v>
      </c>
      <c r="G97" s="64">
        <f t="shared" si="9"/>
        <v>12432.84</v>
      </c>
      <c r="H97" s="64">
        <f t="shared" si="15"/>
        <v>472695.42000000057</v>
      </c>
      <c r="I97" s="64">
        <f t="shared" si="11"/>
        <v>1989.25</v>
      </c>
      <c r="J97" s="64">
        <f t="shared" si="12"/>
        <v>14422.09</v>
      </c>
    </row>
    <row r="98" spans="2:10">
      <c r="B98" s="65">
        <v>82</v>
      </c>
      <c r="C98" s="65">
        <v>81</v>
      </c>
      <c r="D98" s="64">
        <f t="shared" si="13"/>
        <v>11251.1</v>
      </c>
      <c r="E98" s="64">
        <f t="shared" si="14"/>
        <v>838555.6800000004</v>
      </c>
      <c r="F98" s="64">
        <f t="shared" si="10"/>
        <v>1181.74</v>
      </c>
      <c r="G98" s="64">
        <f t="shared" si="9"/>
        <v>12432.84</v>
      </c>
      <c r="H98" s="64">
        <f t="shared" si="15"/>
        <v>461444.32000000059</v>
      </c>
      <c r="I98" s="64">
        <f t="shared" si="11"/>
        <v>1989.25</v>
      </c>
      <c r="J98" s="64">
        <f t="shared" si="12"/>
        <v>14422.09</v>
      </c>
    </row>
    <row r="99" spans="2:10">
      <c r="B99" s="65">
        <v>83</v>
      </c>
      <c r="C99" s="65">
        <v>82</v>
      </c>
      <c r="D99" s="64">
        <f t="shared" si="13"/>
        <v>11279.23</v>
      </c>
      <c r="E99" s="64">
        <f t="shared" si="14"/>
        <v>849834.91000000038</v>
      </c>
      <c r="F99" s="64">
        <f t="shared" si="10"/>
        <v>1153.6099999999999</v>
      </c>
      <c r="G99" s="64">
        <f t="shared" si="9"/>
        <v>12432.84</v>
      </c>
      <c r="H99" s="64">
        <f t="shared" si="15"/>
        <v>450165.09000000061</v>
      </c>
      <c r="I99" s="64">
        <f t="shared" si="11"/>
        <v>1989.25</v>
      </c>
      <c r="J99" s="64">
        <f t="shared" si="12"/>
        <v>14422.09</v>
      </c>
    </row>
    <row r="100" spans="2:10">
      <c r="B100" s="65">
        <v>84</v>
      </c>
      <c r="C100" s="65">
        <v>83</v>
      </c>
      <c r="D100" s="64">
        <f t="shared" si="13"/>
        <v>11307.43</v>
      </c>
      <c r="E100" s="64">
        <f t="shared" si="14"/>
        <v>861142.34000000043</v>
      </c>
      <c r="F100" s="64">
        <f t="shared" si="10"/>
        <v>1125.4100000000001</v>
      </c>
      <c r="G100" s="64">
        <f t="shared" si="9"/>
        <v>12432.84</v>
      </c>
      <c r="H100" s="64">
        <f t="shared" si="15"/>
        <v>438857.66000000061</v>
      </c>
      <c r="I100" s="64">
        <f t="shared" si="11"/>
        <v>1989.25</v>
      </c>
      <c r="J100" s="64">
        <f t="shared" si="12"/>
        <v>14422.09</v>
      </c>
    </row>
    <row r="101" spans="2:10">
      <c r="B101" s="65">
        <v>85</v>
      </c>
      <c r="C101" s="65">
        <v>84</v>
      </c>
      <c r="D101" s="64">
        <f t="shared" si="13"/>
        <v>11335.7</v>
      </c>
      <c r="E101" s="64">
        <f t="shared" si="14"/>
        <v>872478.04000000039</v>
      </c>
      <c r="F101" s="64">
        <f t="shared" si="10"/>
        <v>1097.1400000000001</v>
      </c>
      <c r="G101" s="64">
        <f t="shared" si="9"/>
        <v>12432.84</v>
      </c>
      <c r="H101" s="64">
        <f t="shared" si="15"/>
        <v>427521.9600000006</v>
      </c>
      <c r="I101" s="64">
        <f t="shared" si="11"/>
        <v>1989.25</v>
      </c>
      <c r="J101" s="64">
        <f t="shared" si="12"/>
        <v>14422.09</v>
      </c>
    </row>
    <row r="102" spans="2:10">
      <c r="B102" s="65">
        <v>86</v>
      </c>
      <c r="C102" s="65">
        <v>85</v>
      </c>
      <c r="D102" s="64">
        <f t="shared" si="13"/>
        <v>11364.04</v>
      </c>
      <c r="E102" s="64">
        <f t="shared" si="14"/>
        <v>883842.08000000042</v>
      </c>
      <c r="F102" s="64">
        <f t="shared" si="10"/>
        <v>1068.8</v>
      </c>
      <c r="G102" s="64">
        <f t="shared" si="9"/>
        <v>12432.84</v>
      </c>
      <c r="H102" s="64">
        <f t="shared" si="15"/>
        <v>416157.92000000062</v>
      </c>
      <c r="I102" s="64">
        <f t="shared" si="11"/>
        <v>1989.25</v>
      </c>
      <c r="J102" s="64">
        <f t="shared" si="12"/>
        <v>14422.09</v>
      </c>
    </row>
    <row r="103" spans="2:10">
      <c r="B103" s="65">
        <v>87</v>
      </c>
      <c r="C103" s="65">
        <v>86</v>
      </c>
      <c r="D103" s="64">
        <f t="shared" si="13"/>
        <v>11392.45</v>
      </c>
      <c r="E103" s="64">
        <f t="shared" si="14"/>
        <v>895234.53000000038</v>
      </c>
      <c r="F103" s="64">
        <f t="shared" si="10"/>
        <v>1040.3900000000001</v>
      </c>
      <c r="G103" s="64">
        <f t="shared" si="9"/>
        <v>12432.84</v>
      </c>
      <c r="H103" s="64">
        <f t="shared" si="15"/>
        <v>404765.47000000061</v>
      </c>
      <c r="I103" s="64">
        <f t="shared" si="11"/>
        <v>1989.25</v>
      </c>
      <c r="J103" s="64">
        <f t="shared" si="12"/>
        <v>14422.09</v>
      </c>
    </row>
    <row r="104" spans="2:10">
      <c r="B104" s="65">
        <v>88</v>
      </c>
      <c r="C104" s="65">
        <v>87</v>
      </c>
      <c r="D104" s="64">
        <f t="shared" si="13"/>
        <v>11420.93</v>
      </c>
      <c r="E104" s="64">
        <f t="shared" si="14"/>
        <v>906655.46000000043</v>
      </c>
      <c r="F104" s="64">
        <f t="shared" si="10"/>
        <v>1011.91</v>
      </c>
      <c r="G104" s="64">
        <f t="shared" si="9"/>
        <v>12432.84</v>
      </c>
      <c r="H104" s="64">
        <f t="shared" si="15"/>
        <v>393344.54000000062</v>
      </c>
      <c r="I104" s="64">
        <f t="shared" si="11"/>
        <v>1989.25</v>
      </c>
      <c r="J104" s="64">
        <f t="shared" si="12"/>
        <v>14422.09</v>
      </c>
    </row>
    <row r="105" spans="2:10">
      <c r="B105" s="65">
        <v>89</v>
      </c>
      <c r="C105" s="65">
        <v>88</v>
      </c>
      <c r="D105" s="64">
        <f t="shared" si="13"/>
        <v>11449.48</v>
      </c>
      <c r="E105" s="64">
        <f t="shared" si="14"/>
        <v>918104.94000000041</v>
      </c>
      <c r="F105" s="64">
        <f t="shared" si="10"/>
        <v>983.36</v>
      </c>
      <c r="G105" s="64">
        <f t="shared" si="9"/>
        <v>12432.84</v>
      </c>
      <c r="H105" s="64">
        <f t="shared" si="15"/>
        <v>381895.06000000064</v>
      </c>
      <c r="I105" s="64">
        <f t="shared" si="11"/>
        <v>1989.25</v>
      </c>
      <c r="J105" s="64">
        <f t="shared" si="12"/>
        <v>14422.09</v>
      </c>
    </row>
    <row r="106" spans="2:10">
      <c r="B106" s="65">
        <v>90</v>
      </c>
      <c r="C106" s="65">
        <v>89</v>
      </c>
      <c r="D106" s="64">
        <f t="shared" si="13"/>
        <v>11478.1</v>
      </c>
      <c r="E106" s="64">
        <f t="shared" si="14"/>
        <v>929583.04000000039</v>
      </c>
      <c r="F106" s="64">
        <f t="shared" si="10"/>
        <v>954.74</v>
      </c>
      <c r="G106" s="64">
        <f t="shared" si="9"/>
        <v>12432.84</v>
      </c>
      <c r="H106" s="64">
        <f t="shared" si="15"/>
        <v>370416.96000000066</v>
      </c>
      <c r="I106" s="64">
        <f t="shared" si="11"/>
        <v>1989.25</v>
      </c>
      <c r="J106" s="64">
        <f t="shared" si="12"/>
        <v>14422.09</v>
      </c>
    </row>
    <row r="107" spans="2:10">
      <c r="B107" s="65">
        <v>91</v>
      </c>
      <c r="C107" s="65">
        <v>90</v>
      </c>
      <c r="D107" s="64">
        <f t="shared" si="13"/>
        <v>11506.8</v>
      </c>
      <c r="E107" s="64">
        <f t="shared" si="14"/>
        <v>941089.84000000043</v>
      </c>
      <c r="F107" s="64">
        <f t="shared" si="10"/>
        <v>926.04</v>
      </c>
      <c r="G107" s="64">
        <f t="shared" si="9"/>
        <v>12432.84</v>
      </c>
      <c r="H107" s="64">
        <f t="shared" si="15"/>
        <v>358910.16000000067</v>
      </c>
      <c r="I107" s="64">
        <f t="shared" si="11"/>
        <v>1989.25</v>
      </c>
      <c r="J107" s="64">
        <f t="shared" si="12"/>
        <v>14422.09</v>
      </c>
    </row>
    <row r="108" spans="2:10">
      <c r="B108" s="65">
        <v>92</v>
      </c>
      <c r="C108" s="65">
        <v>91</v>
      </c>
      <c r="D108" s="64">
        <f t="shared" si="13"/>
        <v>11535.56</v>
      </c>
      <c r="E108" s="64">
        <f t="shared" si="14"/>
        <v>952625.40000000049</v>
      </c>
      <c r="F108" s="64">
        <f t="shared" si="10"/>
        <v>897.28</v>
      </c>
      <c r="G108" s="64">
        <f t="shared" si="9"/>
        <v>12432.84</v>
      </c>
      <c r="H108" s="64">
        <f t="shared" si="15"/>
        <v>347374.60000000068</v>
      </c>
      <c r="I108" s="64">
        <f t="shared" si="11"/>
        <v>1989.25</v>
      </c>
      <c r="J108" s="64">
        <f t="shared" si="12"/>
        <v>14422.09</v>
      </c>
    </row>
    <row r="109" spans="2:10">
      <c r="B109" s="65">
        <v>93</v>
      </c>
      <c r="C109" s="65">
        <v>92</v>
      </c>
      <c r="D109" s="64">
        <f t="shared" si="13"/>
        <v>11564.4</v>
      </c>
      <c r="E109" s="64">
        <f t="shared" si="14"/>
        <v>964189.80000000051</v>
      </c>
      <c r="F109" s="64">
        <f t="shared" si="10"/>
        <v>868.44</v>
      </c>
      <c r="G109" s="64">
        <f t="shared" si="9"/>
        <v>12432.84</v>
      </c>
      <c r="H109" s="64">
        <f t="shared" si="15"/>
        <v>335810.20000000065</v>
      </c>
      <c r="I109" s="64">
        <f t="shared" si="11"/>
        <v>1989.25</v>
      </c>
      <c r="J109" s="64">
        <f t="shared" si="12"/>
        <v>14422.09</v>
      </c>
    </row>
    <row r="110" spans="2:10">
      <c r="B110" s="65">
        <v>94</v>
      </c>
      <c r="C110" s="65">
        <v>93</v>
      </c>
      <c r="D110" s="64">
        <f t="shared" si="13"/>
        <v>11593.31</v>
      </c>
      <c r="E110" s="64">
        <f t="shared" si="14"/>
        <v>975783.11000000057</v>
      </c>
      <c r="F110" s="64">
        <f t="shared" si="10"/>
        <v>839.53</v>
      </c>
      <c r="G110" s="64">
        <f t="shared" si="9"/>
        <v>12432.84</v>
      </c>
      <c r="H110" s="64">
        <f t="shared" si="15"/>
        <v>324216.89000000065</v>
      </c>
      <c r="I110" s="64">
        <f t="shared" si="11"/>
        <v>1989.25</v>
      </c>
      <c r="J110" s="64">
        <f t="shared" si="12"/>
        <v>14422.09</v>
      </c>
    </row>
    <row r="111" spans="2:10">
      <c r="B111" s="65">
        <v>95</v>
      </c>
      <c r="C111" s="65">
        <v>94</v>
      </c>
      <c r="D111" s="64">
        <f t="shared" si="13"/>
        <v>11622.3</v>
      </c>
      <c r="E111" s="64">
        <f t="shared" si="14"/>
        <v>987405.41000000061</v>
      </c>
      <c r="F111" s="64">
        <f t="shared" si="10"/>
        <v>810.54</v>
      </c>
      <c r="G111" s="64">
        <f t="shared" si="9"/>
        <v>12432.84</v>
      </c>
      <c r="H111" s="64">
        <f t="shared" si="15"/>
        <v>312594.59000000067</v>
      </c>
      <c r="I111" s="64">
        <f t="shared" si="11"/>
        <v>1989.25</v>
      </c>
      <c r="J111" s="64">
        <f t="shared" si="12"/>
        <v>14422.09</v>
      </c>
    </row>
    <row r="112" spans="2:10">
      <c r="B112" s="65">
        <v>96</v>
      </c>
      <c r="C112" s="65">
        <v>95</v>
      </c>
      <c r="D112" s="64">
        <f t="shared" si="13"/>
        <v>11651.35</v>
      </c>
      <c r="E112" s="64">
        <f t="shared" si="14"/>
        <v>999056.76000000059</v>
      </c>
      <c r="F112" s="64">
        <f t="shared" si="10"/>
        <v>781.49</v>
      </c>
      <c r="G112" s="64">
        <f t="shared" si="9"/>
        <v>12432.84</v>
      </c>
      <c r="H112" s="64">
        <f t="shared" si="15"/>
        <v>300943.24000000069</v>
      </c>
      <c r="I112" s="64">
        <f t="shared" si="11"/>
        <v>1989.25</v>
      </c>
      <c r="J112" s="64">
        <f t="shared" si="12"/>
        <v>14422.09</v>
      </c>
    </row>
    <row r="113" spans="2:10">
      <c r="B113" s="65">
        <v>97</v>
      </c>
      <c r="C113" s="65">
        <v>96</v>
      </c>
      <c r="D113" s="64">
        <f t="shared" si="13"/>
        <v>11680.48</v>
      </c>
      <c r="E113" s="64">
        <f t="shared" si="14"/>
        <v>1010737.2400000006</v>
      </c>
      <c r="F113" s="64">
        <f t="shared" si="10"/>
        <v>752.36</v>
      </c>
      <c r="G113" s="64">
        <f t="shared" ref="G113:G136" si="16">ROUND(+PMT($D$12,$D$10*12+1,-$D$9,,1),2)</f>
        <v>12432.84</v>
      </c>
      <c r="H113" s="64">
        <f t="shared" si="15"/>
        <v>289262.76000000071</v>
      </c>
      <c r="I113" s="64">
        <f t="shared" si="11"/>
        <v>1989.25</v>
      </c>
      <c r="J113" s="64">
        <f t="shared" si="12"/>
        <v>14422.09</v>
      </c>
    </row>
    <row r="114" spans="2:10">
      <c r="B114" s="65">
        <v>98</v>
      </c>
      <c r="C114" s="65">
        <v>97</v>
      </c>
      <c r="D114" s="64">
        <f t="shared" si="13"/>
        <v>11709.68</v>
      </c>
      <c r="E114" s="64">
        <f t="shared" si="14"/>
        <v>1022446.9200000006</v>
      </c>
      <c r="F114" s="64">
        <f t="shared" ref="F114:F137" si="17">+ROUND(H113*$D$12,2)</f>
        <v>723.16</v>
      </c>
      <c r="G114" s="64">
        <f t="shared" si="16"/>
        <v>12432.84</v>
      </c>
      <c r="H114" s="64">
        <f t="shared" si="15"/>
        <v>277553.08000000071</v>
      </c>
      <c r="I114" s="64">
        <f t="shared" si="11"/>
        <v>1989.25</v>
      </c>
      <c r="J114" s="64">
        <f t="shared" si="12"/>
        <v>14422.09</v>
      </c>
    </row>
    <row r="115" spans="2:10">
      <c r="B115" s="65">
        <v>99</v>
      </c>
      <c r="C115" s="65">
        <v>98</v>
      </c>
      <c r="D115" s="64">
        <f t="shared" si="13"/>
        <v>11738.960000000001</v>
      </c>
      <c r="E115" s="64">
        <f t="shared" si="14"/>
        <v>1034185.8800000006</v>
      </c>
      <c r="F115" s="64">
        <f t="shared" si="17"/>
        <v>693.88</v>
      </c>
      <c r="G115" s="64">
        <f t="shared" si="16"/>
        <v>12432.84</v>
      </c>
      <c r="H115" s="64">
        <f t="shared" si="15"/>
        <v>265814.12000000069</v>
      </c>
      <c r="I115" s="64">
        <f t="shared" si="11"/>
        <v>1989.25</v>
      </c>
      <c r="J115" s="64">
        <f t="shared" si="12"/>
        <v>14422.09</v>
      </c>
    </row>
    <row r="116" spans="2:10">
      <c r="B116" s="65">
        <v>100</v>
      </c>
      <c r="C116" s="65">
        <v>99</v>
      </c>
      <c r="D116" s="64">
        <f t="shared" si="13"/>
        <v>11768.3</v>
      </c>
      <c r="E116" s="64">
        <f t="shared" si="14"/>
        <v>1045954.1800000006</v>
      </c>
      <c r="F116" s="64">
        <f t="shared" si="17"/>
        <v>664.54</v>
      </c>
      <c r="G116" s="64">
        <f t="shared" si="16"/>
        <v>12432.84</v>
      </c>
      <c r="H116" s="64">
        <f t="shared" si="15"/>
        <v>254045.82000000071</v>
      </c>
      <c r="I116" s="64">
        <f t="shared" si="11"/>
        <v>1989.25</v>
      </c>
      <c r="J116" s="64">
        <f t="shared" si="12"/>
        <v>14422.09</v>
      </c>
    </row>
    <row r="117" spans="2:10">
      <c r="B117" s="65">
        <v>101</v>
      </c>
      <c r="C117" s="65">
        <v>100</v>
      </c>
      <c r="D117" s="64">
        <f t="shared" si="13"/>
        <v>11797.73</v>
      </c>
      <c r="E117" s="64">
        <f t="shared" si="14"/>
        <v>1057751.9100000006</v>
      </c>
      <c r="F117" s="64">
        <f t="shared" si="17"/>
        <v>635.11</v>
      </c>
      <c r="G117" s="64">
        <f t="shared" si="16"/>
        <v>12432.84</v>
      </c>
      <c r="H117" s="64">
        <f t="shared" si="15"/>
        <v>242248.09000000069</v>
      </c>
      <c r="I117" s="64">
        <f t="shared" si="11"/>
        <v>1989.25</v>
      </c>
      <c r="J117" s="64">
        <f t="shared" si="12"/>
        <v>14422.09</v>
      </c>
    </row>
    <row r="118" spans="2:10">
      <c r="B118" s="65">
        <v>102</v>
      </c>
      <c r="C118" s="65">
        <v>101</v>
      </c>
      <c r="D118" s="64">
        <f t="shared" si="13"/>
        <v>11827.22</v>
      </c>
      <c r="E118" s="64">
        <f t="shared" si="14"/>
        <v>1069579.1300000006</v>
      </c>
      <c r="F118" s="64">
        <f t="shared" si="17"/>
        <v>605.62</v>
      </c>
      <c r="G118" s="64">
        <f t="shared" si="16"/>
        <v>12432.84</v>
      </c>
      <c r="H118" s="64">
        <f t="shared" si="15"/>
        <v>230420.87000000069</v>
      </c>
      <c r="I118" s="64">
        <f t="shared" si="11"/>
        <v>1989.25</v>
      </c>
      <c r="J118" s="64">
        <f t="shared" si="12"/>
        <v>14422.09</v>
      </c>
    </row>
    <row r="119" spans="2:10">
      <c r="B119" s="65">
        <v>103</v>
      </c>
      <c r="C119" s="65">
        <v>102</v>
      </c>
      <c r="D119" s="64">
        <f t="shared" si="13"/>
        <v>11856.79</v>
      </c>
      <c r="E119" s="64">
        <f t="shared" si="14"/>
        <v>1081435.9200000006</v>
      </c>
      <c r="F119" s="64">
        <f t="shared" si="17"/>
        <v>576.04999999999995</v>
      </c>
      <c r="G119" s="64">
        <f t="shared" si="16"/>
        <v>12432.84</v>
      </c>
      <c r="H119" s="64">
        <f t="shared" si="15"/>
        <v>218564.08000000069</v>
      </c>
      <c r="I119" s="64">
        <f t="shared" si="11"/>
        <v>1989.25</v>
      </c>
      <c r="J119" s="64">
        <f t="shared" si="12"/>
        <v>14422.09</v>
      </c>
    </row>
    <row r="120" spans="2:10">
      <c r="B120" s="65">
        <v>104</v>
      </c>
      <c r="C120" s="65">
        <v>103</v>
      </c>
      <c r="D120" s="64">
        <f t="shared" si="13"/>
        <v>11886.43</v>
      </c>
      <c r="E120" s="64">
        <f t="shared" si="14"/>
        <v>1093322.3500000006</v>
      </c>
      <c r="F120" s="64">
        <f t="shared" si="17"/>
        <v>546.41</v>
      </c>
      <c r="G120" s="64">
        <f t="shared" si="16"/>
        <v>12432.84</v>
      </c>
      <c r="H120" s="64">
        <f t="shared" si="15"/>
        <v>206677.65000000069</v>
      </c>
      <c r="I120" s="64">
        <f t="shared" si="11"/>
        <v>1989.25</v>
      </c>
      <c r="J120" s="64">
        <f t="shared" si="12"/>
        <v>14422.09</v>
      </c>
    </row>
    <row r="121" spans="2:10">
      <c r="B121" s="65">
        <v>105</v>
      </c>
      <c r="C121" s="65">
        <v>104</v>
      </c>
      <c r="D121" s="64">
        <f t="shared" si="13"/>
        <v>11916.15</v>
      </c>
      <c r="E121" s="64">
        <f t="shared" si="14"/>
        <v>1105238.5000000005</v>
      </c>
      <c r="F121" s="64">
        <f t="shared" si="17"/>
        <v>516.69000000000005</v>
      </c>
      <c r="G121" s="64">
        <f t="shared" si="16"/>
        <v>12432.84</v>
      </c>
      <c r="H121" s="64">
        <f t="shared" si="15"/>
        <v>194761.5000000007</v>
      </c>
      <c r="I121" s="64">
        <f t="shared" si="11"/>
        <v>1989.25</v>
      </c>
      <c r="J121" s="64">
        <f t="shared" si="12"/>
        <v>14422.09</v>
      </c>
    </row>
    <row r="122" spans="2:10">
      <c r="B122" s="65">
        <v>106</v>
      </c>
      <c r="C122" s="65">
        <v>105</v>
      </c>
      <c r="D122" s="64">
        <f t="shared" si="13"/>
        <v>11945.94</v>
      </c>
      <c r="E122" s="64">
        <f t="shared" si="14"/>
        <v>1117184.4400000004</v>
      </c>
      <c r="F122" s="64">
        <f t="shared" si="17"/>
        <v>486.9</v>
      </c>
      <c r="G122" s="64">
        <f t="shared" si="16"/>
        <v>12432.84</v>
      </c>
      <c r="H122" s="64">
        <f t="shared" si="15"/>
        <v>182815.5600000007</v>
      </c>
      <c r="I122" s="64">
        <f t="shared" si="11"/>
        <v>1989.25</v>
      </c>
      <c r="J122" s="64">
        <f t="shared" si="12"/>
        <v>14422.09</v>
      </c>
    </row>
    <row r="123" spans="2:10">
      <c r="B123" s="65">
        <v>107</v>
      </c>
      <c r="C123" s="65">
        <v>106</v>
      </c>
      <c r="D123" s="64">
        <f t="shared" si="13"/>
        <v>11975.8</v>
      </c>
      <c r="E123" s="64">
        <f t="shared" si="14"/>
        <v>1129160.2400000005</v>
      </c>
      <c r="F123" s="64">
        <f t="shared" si="17"/>
        <v>457.04</v>
      </c>
      <c r="G123" s="64">
        <f t="shared" si="16"/>
        <v>12432.84</v>
      </c>
      <c r="H123" s="64">
        <f t="shared" si="15"/>
        <v>170839.76000000071</v>
      </c>
      <c r="I123" s="64">
        <f t="shared" si="11"/>
        <v>1989.25</v>
      </c>
      <c r="J123" s="64">
        <f t="shared" si="12"/>
        <v>14422.09</v>
      </c>
    </row>
    <row r="124" spans="2:10">
      <c r="B124" s="65">
        <v>108</v>
      </c>
      <c r="C124" s="65">
        <v>107</v>
      </c>
      <c r="D124" s="64">
        <f t="shared" si="13"/>
        <v>12005.74</v>
      </c>
      <c r="E124" s="64">
        <f t="shared" si="14"/>
        <v>1141165.9800000004</v>
      </c>
      <c r="F124" s="64">
        <f t="shared" si="17"/>
        <v>427.1</v>
      </c>
      <c r="G124" s="64">
        <f t="shared" si="16"/>
        <v>12432.84</v>
      </c>
      <c r="H124" s="64">
        <f t="shared" si="15"/>
        <v>158834.02000000072</v>
      </c>
      <c r="I124" s="64">
        <f t="shared" si="11"/>
        <v>1989.25</v>
      </c>
      <c r="J124" s="64">
        <f t="shared" si="12"/>
        <v>14422.09</v>
      </c>
    </row>
    <row r="125" spans="2:10">
      <c r="B125" s="65">
        <v>109</v>
      </c>
      <c r="C125" s="65">
        <v>108</v>
      </c>
      <c r="D125" s="64">
        <f t="shared" si="13"/>
        <v>12035.75</v>
      </c>
      <c r="E125" s="64">
        <f t="shared" si="14"/>
        <v>1153201.7300000004</v>
      </c>
      <c r="F125" s="64">
        <f t="shared" si="17"/>
        <v>397.09</v>
      </c>
      <c r="G125" s="64">
        <f t="shared" si="16"/>
        <v>12432.84</v>
      </c>
      <c r="H125" s="64">
        <f t="shared" si="15"/>
        <v>146798.27000000072</v>
      </c>
      <c r="I125" s="64">
        <f t="shared" si="11"/>
        <v>1989.25</v>
      </c>
      <c r="J125" s="64">
        <f t="shared" si="12"/>
        <v>14422.09</v>
      </c>
    </row>
    <row r="126" spans="2:10">
      <c r="B126" s="65">
        <v>110</v>
      </c>
      <c r="C126" s="65">
        <v>109</v>
      </c>
      <c r="D126" s="64">
        <f t="shared" si="13"/>
        <v>12065.84</v>
      </c>
      <c r="E126" s="64">
        <f t="shared" si="14"/>
        <v>1165267.5700000005</v>
      </c>
      <c r="F126" s="64">
        <f t="shared" si="17"/>
        <v>367</v>
      </c>
      <c r="G126" s="64">
        <f t="shared" si="16"/>
        <v>12432.84</v>
      </c>
      <c r="H126" s="64">
        <f t="shared" si="15"/>
        <v>134732.43000000072</v>
      </c>
      <c r="I126" s="64">
        <f t="shared" si="11"/>
        <v>1989.25</v>
      </c>
      <c r="J126" s="64">
        <f t="shared" si="12"/>
        <v>14422.09</v>
      </c>
    </row>
    <row r="127" spans="2:10">
      <c r="B127" s="65">
        <v>111</v>
      </c>
      <c r="C127" s="65">
        <v>110</v>
      </c>
      <c r="D127" s="64">
        <f t="shared" si="13"/>
        <v>12096.01</v>
      </c>
      <c r="E127" s="64">
        <f t="shared" si="14"/>
        <v>1177363.5800000005</v>
      </c>
      <c r="F127" s="64">
        <f t="shared" si="17"/>
        <v>336.83</v>
      </c>
      <c r="G127" s="64">
        <f t="shared" si="16"/>
        <v>12432.84</v>
      </c>
      <c r="H127" s="64">
        <f t="shared" si="15"/>
        <v>122636.42000000073</v>
      </c>
      <c r="I127" s="64">
        <f t="shared" si="11"/>
        <v>1989.25</v>
      </c>
      <c r="J127" s="64">
        <f t="shared" si="12"/>
        <v>14422.09</v>
      </c>
    </row>
    <row r="128" spans="2:10">
      <c r="B128" s="65">
        <v>112</v>
      </c>
      <c r="C128" s="65">
        <v>111</v>
      </c>
      <c r="D128" s="64">
        <f t="shared" si="13"/>
        <v>12126.25</v>
      </c>
      <c r="E128" s="64">
        <f t="shared" si="14"/>
        <v>1189489.8300000005</v>
      </c>
      <c r="F128" s="64">
        <f t="shared" si="17"/>
        <v>306.58999999999997</v>
      </c>
      <c r="G128" s="64">
        <f t="shared" si="16"/>
        <v>12432.84</v>
      </c>
      <c r="H128" s="64">
        <f t="shared" si="15"/>
        <v>110510.17000000073</v>
      </c>
      <c r="I128" s="64">
        <f t="shared" si="11"/>
        <v>1989.25</v>
      </c>
      <c r="J128" s="64">
        <f t="shared" si="12"/>
        <v>14422.09</v>
      </c>
    </row>
    <row r="129" spans="2:10">
      <c r="B129" s="65">
        <v>113</v>
      </c>
      <c r="C129" s="65">
        <v>112</v>
      </c>
      <c r="D129" s="64">
        <f t="shared" si="13"/>
        <v>12156.56</v>
      </c>
      <c r="E129" s="64">
        <f t="shared" si="14"/>
        <v>1201646.3900000006</v>
      </c>
      <c r="F129" s="64">
        <f t="shared" si="17"/>
        <v>276.27999999999997</v>
      </c>
      <c r="G129" s="64">
        <f t="shared" si="16"/>
        <v>12432.84</v>
      </c>
      <c r="H129" s="64">
        <f t="shared" si="15"/>
        <v>98353.610000000728</v>
      </c>
      <c r="I129" s="64">
        <f t="shared" si="11"/>
        <v>1989.25</v>
      </c>
      <c r="J129" s="64">
        <f t="shared" si="12"/>
        <v>14422.09</v>
      </c>
    </row>
    <row r="130" spans="2:10">
      <c r="B130" s="65">
        <v>114</v>
      </c>
      <c r="C130" s="65">
        <v>113</v>
      </c>
      <c r="D130" s="64">
        <f t="shared" si="13"/>
        <v>12186.960000000001</v>
      </c>
      <c r="E130" s="64">
        <f t="shared" si="14"/>
        <v>1213833.3500000006</v>
      </c>
      <c r="F130" s="64">
        <f t="shared" si="17"/>
        <v>245.88</v>
      </c>
      <c r="G130" s="64">
        <f t="shared" si="16"/>
        <v>12432.84</v>
      </c>
      <c r="H130" s="64">
        <f t="shared" si="15"/>
        <v>86166.650000000722</v>
      </c>
      <c r="I130" s="64">
        <f t="shared" si="11"/>
        <v>1989.25</v>
      </c>
      <c r="J130" s="64">
        <f t="shared" si="12"/>
        <v>14422.09</v>
      </c>
    </row>
    <row r="131" spans="2:10">
      <c r="B131" s="65">
        <v>115</v>
      </c>
      <c r="C131" s="65">
        <v>114</v>
      </c>
      <c r="D131" s="64">
        <f t="shared" si="13"/>
        <v>12217.42</v>
      </c>
      <c r="E131" s="64">
        <f t="shared" si="14"/>
        <v>1226050.7700000005</v>
      </c>
      <c r="F131" s="64">
        <f t="shared" si="17"/>
        <v>215.42</v>
      </c>
      <c r="G131" s="64">
        <f t="shared" si="16"/>
        <v>12432.84</v>
      </c>
      <c r="H131" s="64">
        <f t="shared" si="15"/>
        <v>73949.230000000724</v>
      </c>
      <c r="I131" s="64">
        <f t="shared" si="11"/>
        <v>1989.25</v>
      </c>
      <c r="J131" s="64">
        <f t="shared" si="12"/>
        <v>14422.09</v>
      </c>
    </row>
    <row r="132" spans="2:10">
      <c r="B132" s="65">
        <v>116</v>
      </c>
      <c r="C132" s="65">
        <v>115</v>
      </c>
      <c r="D132" s="64">
        <f t="shared" si="13"/>
        <v>12247.97</v>
      </c>
      <c r="E132" s="64">
        <f t="shared" si="14"/>
        <v>1238298.7400000005</v>
      </c>
      <c r="F132" s="64">
        <f t="shared" si="17"/>
        <v>184.87</v>
      </c>
      <c r="G132" s="64">
        <f t="shared" si="16"/>
        <v>12432.84</v>
      </c>
      <c r="H132" s="64">
        <f t="shared" si="15"/>
        <v>61701.260000000722</v>
      </c>
      <c r="I132" s="64">
        <f t="shared" si="11"/>
        <v>1989.25</v>
      </c>
      <c r="J132" s="64">
        <f t="shared" si="12"/>
        <v>14422.09</v>
      </c>
    </row>
    <row r="133" spans="2:10">
      <c r="B133" s="65">
        <v>117</v>
      </c>
      <c r="C133" s="65">
        <v>116</v>
      </c>
      <c r="D133" s="64">
        <f t="shared" si="13"/>
        <v>12278.59</v>
      </c>
      <c r="E133" s="64">
        <f t="shared" si="14"/>
        <v>1250577.3300000005</v>
      </c>
      <c r="F133" s="64">
        <f t="shared" si="17"/>
        <v>154.25</v>
      </c>
      <c r="G133" s="64">
        <f t="shared" si="16"/>
        <v>12432.84</v>
      </c>
      <c r="H133" s="64">
        <f t="shared" si="15"/>
        <v>49422.670000000726</v>
      </c>
      <c r="I133" s="64">
        <f t="shared" si="11"/>
        <v>1989.25</v>
      </c>
      <c r="J133" s="64">
        <f t="shared" si="12"/>
        <v>14422.09</v>
      </c>
    </row>
    <row r="134" spans="2:10">
      <c r="B134" s="65">
        <v>118</v>
      </c>
      <c r="C134" s="65">
        <v>117</v>
      </c>
      <c r="D134" s="64">
        <f t="shared" si="13"/>
        <v>12309.28</v>
      </c>
      <c r="E134" s="64">
        <f t="shared" si="14"/>
        <v>1262886.6100000006</v>
      </c>
      <c r="F134" s="64">
        <f t="shared" si="17"/>
        <v>123.56</v>
      </c>
      <c r="G134" s="64">
        <f t="shared" si="16"/>
        <v>12432.84</v>
      </c>
      <c r="H134" s="64">
        <f t="shared" si="15"/>
        <v>37113.390000000727</v>
      </c>
      <c r="I134" s="64">
        <f t="shared" si="11"/>
        <v>1989.25</v>
      </c>
      <c r="J134" s="64">
        <f t="shared" si="12"/>
        <v>14422.09</v>
      </c>
    </row>
    <row r="135" spans="2:10">
      <c r="B135" s="65">
        <v>119</v>
      </c>
      <c r="C135" s="65">
        <v>118</v>
      </c>
      <c r="D135" s="64">
        <f t="shared" si="13"/>
        <v>12340.06</v>
      </c>
      <c r="E135" s="64">
        <f t="shared" si="14"/>
        <v>1275226.6700000006</v>
      </c>
      <c r="F135" s="64">
        <f t="shared" si="17"/>
        <v>92.78</v>
      </c>
      <c r="G135" s="64">
        <f t="shared" si="16"/>
        <v>12432.84</v>
      </c>
      <c r="H135" s="64">
        <f t="shared" si="15"/>
        <v>24773.330000000729</v>
      </c>
      <c r="I135" s="64">
        <f t="shared" si="11"/>
        <v>1989.25</v>
      </c>
      <c r="J135" s="64">
        <f t="shared" si="12"/>
        <v>14422.09</v>
      </c>
    </row>
    <row r="136" spans="2:10">
      <c r="B136" s="65">
        <v>120</v>
      </c>
      <c r="C136" s="65">
        <v>119</v>
      </c>
      <c r="D136" s="64">
        <f t="shared" si="13"/>
        <v>12370.91</v>
      </c>
      <c r="E136" s="64">
        <f t="shared" si="14"/>
        <v>1287597.5800000005</v>
      </c>
      <c r="F136" s="64">
        <f t="shared" si="17"/>
        <v>61.93</v>
      </c>
      <c r="G136" s="64">
        <f t="shared" si="16"/>
        <v>12432.84</v>
      </c>
      <c r="H136" s="64">
        <f t="shared" si="15"/>
        <v>12402.420000000729</v>
      </c>
      <c r="I136" s="64">
        <f t="shared" si="11"/>
        <v>1989.25</v>
      </c>
      <c r="J136" s="64">
        <f t="shared" si="12"/>
        <v>14422.09</v>
      </c>
    </row>
    <row r="137" spans="2:10">
      <c r="B137" s="66" t="s">
        <v>49</v>
      </c>
      <c r="C137" s="62">
        <v>120</v>
      </c>
      <c r="D137" s="64">
        <f t="shared" si="13"/>
        <v>12402.42</v>
      </c>
      <c r="E137" s="64">
        <f t="shared" si="14"/>
        <v>1300000.0000000005</v>
      </c>
      <c r="F137" s="64">
        <f t="shared" si="17"/>
        <v>31.01</v>
      </c>
      <c r="G137" s="63">
        <f>ROUND(+PMT($D$12,$D$10*12+1,-$D$9,,1),2)+0.59</f>
        <v>12433.43</v>
      </c>
      <c r="H137" s="64">
        <f t="shared" si="15"/>
        <v>7.2941475082188845E-10</v>
      </c>
      <c r="I137" s="64">
        <f t="shared" si="11"/>
        <v>1989.35</v>
      </c>
      <c r="J137" s="64">
        <f t="shared" si="12"/>
        <v>14422.78</v>
      </c>
    </row>
  </sheetData>
  <mergeCells count="8">
    <mergeCell ref="D15:E15"/>
    <mergeCell ref="B2:G2"/>
    <mergeCell ref="B4:G6"/>
    <mergeCell ref="B9:C9"/>
    <mergeCell ref="B10:C10"/>
    <mergeCell ref="B11:C11"/>
    <mergeCell ref="B12:C12"/>
    <mergeCell ref="B13:C13"/>
  </mergeCells>
  <phoneticPr fontId="8" type="noConversion"/>
  <pageMargins left="0.75" right="0.75" top="1" bottom="1" header="0" footer="0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Fijo</vt:lpstr>
      <vt:lpstr>Variable</vt:lpstr>
      <vt:lpstr>Anticipado</vt:lpstr>
      <vt:lpstr>Ultima</vt:lpstr>
      <vt:lpstr>tipos</vt:lpstr>
    </vt:vector>
  </TitlesOfParts>
  <Company>www.excelavanzado.com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Cabo</dc:creator>
  <cp:lastModifiedBy>Alejandro Cabo</cp:lastModifiedBy>
  <dcterms:created xsi:type="dcterms:W3CDTF">2005-05-29T18:29:30Z</dcterms:created>
  <dcterms:modified xsi:type="dcterms:W3CDTF">2019-03-30T04:21:42Z</dcterms:modified>
</cp:coreProperties>
</file>